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3f15b338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b8c7250ae84b4a80"/>
    <x:sheet xmlns:r="http://schemas.openxmlformats.org/officeDocument/2006/relationships" name="대안 비교" sheetId="2" r:id="Rbee801fae31d4e85"/>
    <x:sheet xmlns:r="http://schemas.openxmlformats.org/officeDocument/2006/relationships" name="수식 안내" sheetId="3" r:id="Rf8a63beab97f45f3"/>
    <x:sheet xmlns:r="http://schemas.openxmlformats.org/officeDocument/2006/relationships" name="출처와 가정" sheetId="4" r:id="Rc1a9de81fbe04209"/>
    <x:sheet xmlns:r="http://schemas.openxmlformats.org/officeDocument/2006/relationships" name="품질 확인" sheetId="5" r:id="R6d310c8b1ffc410c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.0000"/>
    <numFmt numFmtId="201" formatCode="#,##0.00;[Red](#,##0.00);-"/>
    <numFmt numFmtId="202" formatCode="0.0%"/>
    <numFmt numFmtId="203" formatCode="#,##0;[Red](#,##0);-"/>
    <numFmt numFmtId="204" formatCode="#,##0.00;(#,##0.00);&quot;-&quot;"/>
    <numFmt numFmtId="205" formatCode="0%"/>
  </numFmts>
  <fonts count="22">
    <font>
      <sz val="11"/>
      <name val="Carlito"/>
    </font>
    <font>
      <b/>
      <sz val="15"/>
      <color rgb="FF143642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1D4ED8"/>
      <name val="Arial"/>
    </font>
    <font>
      <b/>
      <sz val="11"/>
      <color rgb="FF143642"/>
      <name val="Arial"/>
    </font>
    <font>
      <b/>
      <sz val="11"/>
      <color rgb="FFFFFFFF"/>
      <name val="Arial"/>
    </font>
    <font>
      <b/>
      <sz val="11"/>
      <color rgb="FF78350F"/>
      <name val="Arial"/>
    </font>
    <font>
      <b/>
      <sz val="10"/>
      <color rgb="FF1F2937"/>
      <name val="Arial"/>
    </font>
    <font>
      <sz val="10"/>
      <color rgb="FF1F2937"/>
      <name val="Arial"/>
    </font>
    <font>
      <i/>
      <sz val="10"/>
      <color rgb="FF1F2937"/>
      <name val="Arial"/>
    </font>
    <font>
      <b/>
      <sz val="10"/>
      <color rgb="FF1F2937"/>
      <name val="Noto Sans CJK KR"/>
    </font>
    <font>
      <sz val="10"/>
      <color rgb="FF1F2937"/>
      <name val="Noto Sans CJK KR"/>
    </font>
    <font>
      <i/>
      <sz val="10"/>
      <color rgb="FF1F2937"/>
      <name val="Noto Sans CJK KR"/>
    </font>
    <font>
      <b/>
      <sz val="10"/>
      <color rgb="FFFFFFFF"/>
      <name val="Noto Sans CJK KR"/>
    </font>
    <font>
      <sz val="10"/>
      <color rgb="FFFFFFFF"/>
      <name val="Noto Sans CJK KR"/>
    </font>
    <font>
      <sz val="10"/>
      <color rgb="FF0000FF"/>
      <name val="Noto Sans CJK KR"/>
    </font>
    <font>
      <sz val="11"/>
      <color rgb="FF202D3B"/>
      <name val="Noto Sans CJK KR"/>
    </font>
    <font>
      <sz val="11"/>
      <color rgb="FF0000FF"/>
      <name val="Noto Sans CJK KR"/>
    </font>
    <font>
      <sz val="11"/>
      <color rgb="FF0000FF"/>
      <name val="Carlito"/>
    </font>
    <font>
      <sz val="11"/>
      <color rgb="FFFFFFFF"/>
      <name val="Carlito"/>
    </font>
    <font>
      <sz val="11"/>
      <name val="Noto Sans CJK KR"/>
    </font>
  </fonts>
  <fills count="11">
    <fill>
      <patternFill patternType="none"/>
    </fill>
    <fill>
      <patternFill patternType="gray125"/>
    </fill>
    <fill>
      <patternFill patternType="solid">
        <fgColor rgb="FF143642"/>
      </patternFill>
    </fill>
    <fill>
      <patternFill patternType="solid">
        <fgColor rgb="FFFFF3C4"/>
      </patternFill>
    </fill>
    <fill>
      <patternFill patternType="solid">
        <fgColor rgb="FFF3F4F6"/>
      </patternFill>
    </fill>
    <fill>
      <patternFill patternType="solid">
        <fgColor rgb="FFE6F2EF"/>
      </patternFill>
    </fill>
    <fill>
      <patternFill patternType="solid">
        <fgColor rgb="FF2A7F72"/>
      </patternFill>
    </fill>
    <fill>
      <patternFill patternType="solid">
        <fgColor rgb="FFF7FAF9"/>
      </patternFill>
    </fill>
    <fill>
      <patternFill patternType="solid">
        <fgColor rgb="FFFFF2BD"/>
      </patternFill>
    </fill>
    <fill>
      <patternFill patternType="solid">
        <fgColor rgb="FFF1F3F4"/>
      </patternFill>
    </fill>
    <fill>
      <patternFill patternType="solid">
        <fgColor rgb="FF153641"/>
      </patternFill>
    </fill>
  </fills>
  <borders count="6">
    <border>
      <left/>
      <right/>
      <top/>
      <bottom/>
      <diagonal/>
    </border>
    <border>
      <left/>
      <right/>
      <top/>
      <bottom style="thin">
        <color rgb="FF8FB8B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3" borderId="0" xfId="0" applyNumberFormat="1" applyFont="1" applyFill="1" applyBorder="1"/>
    <xf numFmtId="0" fontId="4" fillId="4" borderId="0" xfId="0" applyNumberFormat="1" applyFont="1" applyFill="1" applyBorder="1"/>
    <xf numFmtId="0" fontId="0" fillId="0" borderId="0" xfId="0" applyNumberFormat="1" applyFont="1" applyFill="1" applyBorder="1"/>
    <xf numFmtId="0" fontId="0" fillId="0" borderId="5" xfId="0" applyNumberFormat="1" applyFont="1" applyFill="1" applyBorder="1"/>
    <xf numFmtId="0" fontId="4" fillId="3" borderId="5" xfId="0" applyNumberFormat="1" applyFont="1" applyFill="1" applyBorder="1"/>
    <xf numFmtId="0" fontId="4" fillId="4" borderId="5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0" fontId="4" fillId="4" borderId="0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4" fillId="3" borderId="5" xfId="0" applyNumberFormat="1" applyFont="1" applyFill="1" applyBorder="1" applyAlignment="1">
      <alignment wrapText="1"/>
    </xf>
    <xf numFmtId="0" fontId="4" fillId="4" borderId="5" xfId="0" applyNumberFormat="1" applyFont="1" applyFill="1" applyBorder="1" applyAlignment="1">
      <alignment wrapText="1"/>
    </xf>
    <xf numFmtId="200" fontId="4" fillId="3" borderId="0" xfId="0" applyNumberFormat="1" applyFont="1" applyFill="1" applyBorder="1" applyAlignment="1">
      <alignment wrapText="1"/>
    </xf>
    <xf numFmtId="200" fontId="4" fillId="4" borderId="0" xfId="0" applyNumberFormat="1" applyFont="1" applyFill="1" applyBorder="1" applyAlignment="1">
      <alignment wrapText="1"/>
    </xf>
    <xf numFmtId="201" fontId="4" fillId="3" borderId="0" xfId="0" applyNumberFormat="1" applyFont="1" applyFill="1" applyBorder="1" applyAlignment="1">
      <alignment wrapText="1"/>
    </xf>
    <xf numFmtId="201" fontId="4" fillId="4" borderId="0" xfId="0" applyNumberFormat="1" applyFont="1" applyFill="1" applyBorder="1" applyAlignment="1">
      <alignment wrapText="1"/>
    </xf>
    <xf numFmtId="202" fontId="4" fillId="3" borderId="0" xfId="0" applyNumberFormat="1" applyFont="1" applyFill="1" applyBorder="1" applyAlignment="1">
      <alignment wrapText="1"/>
    </xf>
    <xf numFmtId="202" fontId="4" fillId="4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5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/>
    <xf numFmtId="0" fontId="6" fillId="6" borderId="0" xfId="0" applyNumberFormat="1" applyFont="1" applyFill="1" applyBorder="1"/>
    <xf numFmtId="0" fontId="6" fillId="6" borderId="0" xfId="0" applyNumberFormat="1" applyFont="1" applyFill="1" applyBorder="1" applyAlignment="1">
      <alignment horizontal="center"/>
    </xf>
    <xf numFmtId="203" fontId="0" fillId="0" borderId="0" xfId="0" applyNumberFormat="1" applyFont="1" applyFill="1" applyBorder="1"/>
    <xf numFmtId="0" fontId="0" fillId="7" borderId="0" xfId="0" applyNumberFormat="1" applyFont="1" applyFill="1" applyBorder="1"/>
    <xf numFmtId="203" fontId="0" fillId="7" borderId="0" xfId="0" applyNumberFormat="1" applyFont="1" applyFill="1" applyBorder="1"/>
    <xf numFmtId="0" fontId="0" fillId="7" borderId="5" xfId="0" applyNumberFormat="1" applyFont="1" applyFill="1" applyBorder="1"/>
    <xf numFmtId="203" fontId="0" fillId="7" borderId="5" xfId="0" applyNumberFormat="1" applyFont="1" applyFill="1" applyBorder="1"/>
    <xf numFmtId="0" fontId="0" fillId="7" borderId="0" xfId="0" applyNumberFormat="1" applyFont="1" applyFill="1" applyBorder="1" applyAlignment="1">
      <alignment wrapText="1"/>
    </xf>
    <xf numFmtId="203" fontId="0" fillId="7" borderId="0" xfId="0" applyNumberFormat="1" applyFont="1" applyFill="1" applyBorder="1" applyAlignment="1">
      <alignment wrapText="1"/>
    </xf>
    <xf numFmtId="0" fontId="0" fillId="7" borderId="5" xfId="0" applyNumberFormat="1" applyFont="1" applyFill="1" applyBorder="1" applyAlignment="1">
      <alignment wrapText="1"/>
    </xf>
    <xf numFmtId="203" fontId="0" fillId="7" borderId="5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/>
    <xf numFmtId="0" fontId="7" fillId="3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9" fillId="0" borderId="1" xfId="0" applyNumberFormat="1" applyFont="1" applyFill="1" applyBorder="1"/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4" borderId="0" xfId="0" applyNumberFormat="1" applyFont="1" applyFill="1" applyBorder="1" applyAlignment="1">
      <alignment wrapText="1"/>
    </xf>
    <xf numFmtId="200" fontId="9" fillId="3" borderId="0" xfId="0" applyNumberFormat="1" applyFont="1" applyFill="1" applyBorder="1" applyAlignment="1">
      <alignment wrapText="1"/>
    </xf>
    <xf numFmtId="200" fontId="9" fillId="4" borderId="0" xfId="0" applyNumberFormat="1" applyFont="1" applyFill="1" applyBorder="1" applyAlignment="1">
      <alignment wrapText="1"/>
    </xf>
    <xf numFmtId="201" fontId="9" fillId="3" borderId="0" xfId="0" applyNumberFormat="1" applyFont="1" applyFill="1" applyBorder="1" applyAlignment="1">
      <alignment wrapText="1"/>
    </xf>
    <xf numFmtId="201" fontId="9" fillId="4" borderId="0" xfId="0" applyNumberFormat="1" applyFont="1" applyFill="1" applyBorder="1" applyAlignment="1">
      <alignment wrapText="1"/>
    </xf>
    <xf numFmtId="202" fontId="9" fillId="3" borderId="0" xfId="0" applyNumberFormat="1" applyFont="1" applyFill="1" applyBorder="1" applyAlignment="1">
      <alignment wrapText="1"/>
    </xf>
    <xf numFmtId="202" fontId="9" fillId="4" borderId="0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>
      <alignment wrapText="1"/>
    </xf>
    <xf numFmtId="0" fontId="9" fillId="3" borderId="5" xfId="0" applyNumberFormat="1" applyFont="1" applyFill="1" applyBorder="1" applyAlignment="1">
      <alignment wrapText="1"/>
    </xf>
    <xf numFmtId="0" fontId="9" fillId="4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9" fillId="3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vertical="center" wrapText="1"/>
    </xf>
    <xf numFmtId="200" fontId="9" fillId="3" borderId="0" xfId="0" applyNumberFormat="1" applyFont="1" applyFill="1" applyBorder="1" applyAlignment="1">
      <alignment vertical="center" wrapText="1"/>
    </xf>
    <xf numFmtId="200" fontId="9" fillId="4" borderId="0" xfId="0" applyNumberFormat="1" applyFont="1" applyFill="1" applyBorder="1" applyAlignment="1">
      <alignment vertical="center" wrapText="1"/>
    </xf>
    <xf numFmtId="201" fontId="9" fillId="3" borderId="0" xfId="0" applyNumberFormat="1" applyFont="1" applyFill="1" applyBorder="1" applyAlignment="1">
      <alignment vertical="center" wrapText="1"/>
    </xf>
    <xf numFmtId="201" fontId="9" fillId="4" borderId="0" xfId="0" applyNumberFormat="1" applyFont="1" applyFill="1" applyBorder="1" applyAlignment="1">
      <alignment vertical="center" wrapText="1"/>
    </xf>
    <xf numFmtId="202" fontId="9" fillId="3" borderId="0" xfId="0" applyNumberFormat="1" applyFont="1" applyFill="1" applyBorder="1" applyAlignment="1">
      <alignment vertical="center" wrapText="1"/>
    </xf>
    <xf numFmtId="202" fontId="9" fillId="4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9" fillId="3" borderId="5" xfId="0" applyNumberFormat="1" applyFont="1" applyFill="1" applyBorder="1" applyAlignment="1">
      <alignment vertical="center" wrapText="1"/>
    </xf>
    <xf numFmtId="0" fontId="9" fillId="4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vertical="center" wrapText="1"/>
    </xf>
    <xf numFmtId="0" fontId="8" fillId="6" borderId="0" xfId="0" applyNumberFormat="1" applyFont="1" applyFill="1" applyBorder="1" applyAlignment="1">
      <alignment horizontal="center"/>
    </xf>
    <xf numFmtId="0" fontId="9" fillId="7" borderId="0" xfId="0" applyNumberFormat="1" applyFont="1" applyFill="1" applyBorder="1" applyAlignment="1">
      <alignment wrapText="1"/>
    </xf>
    <xf numFmtId="203" fontId="9" fillId="7" borderId="0" xfId="0" applyNumberFormat="1" applyFont="1" applyFill="1" applyBorder="1" applyAlignment="1">
      <alignment wrapText="1"/>
    </xf>
    <xf numFmtId="0" fontId="9" fillId="7" borderId="5" xfId="0" applyNumberFormat="1" applyFont="1" applyFill="1" applyBorder="1" applyAlignment="1">
      <alignment wrapText="1"/>
    </xf>
    <xf numFmtId="203" fontId="9" fillId="7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/>
    </xf>
    <xf numFmtId="0" fontId="9" fillId="7" borderId="0" xfId="0" applyNumberFormat="1" applyFont="1" applyFill="1" applyBorder="1" applyAlignment="1">
      <alignment vertical="center" wrapText="1"/>
    </xf>
    <xf numFmtId="203" fontId="9" fillId="7" borderId="0" xfId="0" applyNumberFormat="1" applyFont="1" applyFill="1" applyBorder="1" applyAlignment="1">
      <alignment vertical="center" wrapText="1"/>
    </xf>
    <xf numFmtId="0" fontId="9" fillId="7" borderId="5" xfId="0" applyNumberFormat="1" applyFont="1" applyFill="1" applyBorder="1" applyAlignment="1">
      <alignment vertical="center" wrapText="1"/>
    </xf>
    <xf numFmtId="203" fontId="9" fillId="7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/>
    <xf numFmtId="0" fontId="9" fillId="0" borderId="5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2" fillId="3" borderId="0" xfId="0" applyNumberFormat="1" applyFont="1" applyFill="1" applyBorder="1" applyAlignment="1">
      <alignment vertical="center" wrapText="1"/>
    </xf>
    <xf numFmtId="0" fontId="12" fillId="4" borderId="0" xfId="0" applyNumberFormat="1" applyFont="1" applyFill="1" applyBorder="1" applyAlignment="1">
      <alignment vertical="center" wrapText="1"/>
    </xf>
    <xf numFmtId="200" fontId="12" fillId="3" borderId="0" xfId="0" applyNumberFormat="1" applyFont="1" applyFill="1" applyBorder="1" applyAlignment="1">
      <alignment vertical="center" wrapText="1"/>
    </xf>
    <xf numFmtId="200" fontId="12" fillId="4" borderId="0" xfId="0" applyNumberFormat="1" applyFont="1" applyFill="1" applyBorder="1" applyAlignment="1">
      <alignment vertical="center" wrapText="1"/>
    </xf>
    <xf numFmtId="201" fontId="12" fillId="3" borderId="0" xfId="0" applyNumberFormat="1" applyFont="1" applyFill="1" applyBorder="1" applyAlignment="1">
      <alignment vertical="center" wrapText="1"/>
    </xf>
    <xf numFmtId="201" fontId="12" fillId="4" borderId="0" xfId="0" applyNumberFormat="1" applyFont="1" applyFill="1" applyBorder="1" applyAlignment="1">
      <alignment vertical="center" wrapText="1"/>
    </xf>
    <xf numFmtId="202" fontId="12" fillId="3" borderId="0" xfId="0" applyNumberFormat="1" applyFont="1" applyFill="1" applyBorder="1" applyAlignment="1">
      <alignment vertical="center" wrapText="1"/>
    </xf>
    <xf numFmtId="202" fontId="12" fillId="4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 wrapText="1"/>
    </xf>
    <xf numFmtId="0" fontId="12" fillId="3" borderId="5" xfId="0" applyNumberFormat="1" applyFont="1" applyFill="1" applyBorder="1" applyAlignment="1">
      <alignment vertical="center" wrapText="1"/>
    </xf>
    <xf numFmtId="0" fontId="12" fillId="4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1" fillId="6" borderId="0" xfId="0" applyNumberFormat="1" applyFont="1" applyFill="1" applyBorder="1" applyAlignment="1">
      <alignment horizontal="center" vertical="center"/>
    </xf>
    <xf numFmtId="0" fontId="12" fillId="7" borderId="0" xfId="0" applyNumberFormat="1" applyFont="1" applyFill="1" applyBorder="1" applyAlignment="1">
      <alignment vertical="center" wrapText="1"/>
    </xf>
    <xf numFmtId="203" fontId="12" fillId="7" borderId="0" xfId="0" applyNumberFormat="1" applyFont="1" applyFill="1" applyBorder="1" applyAlignment="1">
      <alignment vertical="center" wrapText="1"/>
    </xf>
    <xf numFmtId="0" fontId="12" fillId="7" borderId="5" xfId="0" applyNumberFormat="1" applyFont="1" applyFill="1" applyBorder="1" applyAlignment="1">
      <alignment vertical="center" wrapText="1"/>
    </xf>
    <xf numFmtId="203" fontId="12" fillId="7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vertical="center" wrapText="1"/>
    </xf>
    <xf numFmtId="0" fontId="16" fillId="4" borderId="0" xfId="0" applyNumberFormat="1" applyFont="1" applyFill="1" applyBorder="1" applyAlignment="1">
      <alignment vertical="center" wrapText="1"/>
    </xf>
    <xf numFmtId="200" fontId="16" fillId="3" borderId="0" xfId="0" applyNumberFormat="1" applyFont="1" applyFill="1" applyBorder="1" applyAlignment="1">
      <alignment vertical="center" wrapText="1"/>
    </xf>
    <xf numFmtId="200" fontId="16" fillId="4" borderId="0" xfId="0" applyNumberFormat="1" applyFont="1" applyFill="1" applyBorder="1" applyAlignment="1">
      <alignment vertical="center" wrapText="1"/>
    </xf>
    <xf numFmtId="201" fontId="16" fillId="3" borderId="0" xfId="0" applyNumberFormat="1" applyFont="1" applyFill="1" applyBorder="1" applyAlignment="1">
      <alignment vertical="center" wrapText="1"/>
    </xf>
    <xf numFmtId="201" fontId="16" fillId="4" borderId="0" xfId="0" applyNumberFormat="1" applyFont="1" applyFill="1" applyBorder="1" applyAlignment="1">
      <alignment vertical="center" wrapText="1"/>
    </xf>
    <xf numFmtId="202" fontId="16" fillId="3" borderId="0" xfId="0" applyNumberFormat="1" applyFont="1" applyFill="1" applyBorder="1" applyAlignment="1">
      <alignment vertical="center" wrapText="1"/>
    </xf>
    <xf numFmtId="202" fontId="16" fillId="4" borderId="0" xfId="0" applyNumberFormat="1" applyFont="1" applyFill="1" applyBorder="1" applyAlignment="1">
      <alignment vertical="center" wrapText="1"/>
    </xf>
    <xf numFmtId="0" fontId="16" fillId="3" borderId="5" xfId="0" applyNumberFormat="1" applyFont="1" applyFill="1" applyBorder="1" applyAlignment="1">
      <alignment vertical="center" wrapText="1"/>
    </xf>
    <xf numFmtId="0" fontId="16" fillId="4" borderId="5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/>
    <xf numFmtId="0" fontId="17" fillId="0" borderId="0" xfId="0" applyNumberFormat="1" applyFont="1" applyFill="1" applyBorder="1" applyAlignment="1">
      <alignment wrapText="1"/>
    </xf>
    <xf numFmtId="0" fontId="17" fillId="8" borderId="0" xfId="0" applyNumberFormat="1" applyFont="1" applyFill="1" applyBorder="1" applyAlignment="1">
      <alignment wrapText="1"/>
    </xf>
    <xf numFmtId="0" fontId="17" fillId="9" borderId="0" xfId="0" applyNumberFormat="1" applyFont="1" applyFill="1" applyBorder="1" applyAlignment="1">
      <alignment wrapText="1"/>
    </xf>
    <xf numFmtId="0" fontId="18" fillId="8" borderId="0" xfId="0" applyNumberFormat="1" applyFont="1" applyFill="1" applyBorder="1" applyAlignment="1">
      <alignment wrapText="1"/>
    </xf>
    <xf numFmtId="0" fontId="18" fillId="9" borderId="0" xfId="0" applyNumberFormat="1" applyFont="1" applyFill="1" applyBorder="1" applyAlignment="1">
      <alignment wrapText="1"/>
    </xf>
    <xf numFmtId="204" fontId="18" fillId="8" borderId="0" xfId="0" applyNumberFormat="1" applyFont="1" applyFill="1" applyBorder="1" applyAlignment="1">
      <alignment wrapText="1"/>
    </xf>
    <xf numFmtId="204" fontId="18" fillId="9" borderId="0" xfId="0" applyNumberFormat="1" applyFont="1" applyFill="1" applyBorder="1" applyAlignment="1">
      <alignment wrapText="1"/>
    </xf>
    <xf numFmtId="204" fontId="17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vertical="center" wrapText="1"/>
    </xf>
    <xf numFmtId="204" fontId="18" fillId="8" borderId="0" xfId="0" applyNumberFormat="1" applyFont="1" applyFill="1" applyBorder="1" applyAlignment="1">
      <alignment vertical="center" wrapText="1"/>
    </xf>
    <xf numFmtId="204" fontId="18" fillId="9" borderId="0" xfId="0" applyNumberFormat="1" applyFont="1" applyFill="1" applyBorder="1" applyAlignment="1">
      <alignment vertical="center" wrapText="1"/>
    </xf>
    <xf numFmtId="204" fontId="17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wrapText="1"/>
    </xf>
    <xf numFmtId="0" fontId="19" fillId="8" borderId="0" xfId="0" applyNumberFormat="1" applyFont="1" applyFill="1" applyBorder="1" applyAlignment="1">
      <alignment wrapText="1"/>
    </xf>
    <xf numFmtId="204" fontId="19" fillId="8" borderId="0" xfId="0" applyNumberFormat="1" applyFont="1" applyFill="1" applyBorder="1" applyAlignment="1">
      <alignment wrapText="1"/>
    </xf>
    <xf numFmtId="0" fontId="0" fillId="10" borderId="0" xfId="0" applyNumberFormat="1" applyFont="1" applyFill="1" applyBorder="1"/>
    <xf numFmtId="0" fontId="20" fillId="1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>
      <alignment wrapText="1"/>
    </xf>
    <xf numFmtId="0" fontId="14" fillId="6" borderId="0" xfId="0" applyNumberFormat="1" applyFont="1" applyFill="1" applyBorder="1" applyAlignment="1">
      <alignment horizontal="center" vertical="center"/>
    </xf>
    <xf numFmtId="205" fontId="0" fillId="0" borderId="0" xfId="0" applyNumberFormat="1" applyFont="1" applyFill="1" applyBorder="1"/>
    <xf numFmtId="204" fontId="0" fillId="0" borderId="0" xfId="0" applyNumberFormat="1" applyFont="1" applyFill="1" applyBorder="1"/>
    <xf numFmtId="205" fontId="17" fillId="0" borderId="0" xfId="0" applyNumberFormat="1" applyFont="1" applyFill="1" applyBorder="1"/>
    <xf numFmtId="204" fontId="17" fillId="0" borderId="0" xfId="0" applyNumberFormat="1" applyFont="1" applyFill="1" applyBorder="1"/>
    <xf numFmtId="205" fontId="17" fillId="0" borderId="0" xfId="0" applyNumberFormat="1" applyFont="1" applyFill="1" applyBorder="1" applyAlignment="1">
      <alignment vertical="center"/>
    </xf>
    <xf numFmtId="204" fontId="17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204" fontId="0" fillId="0" borderId="0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 applyProtection="1">
      <alignment vertical="center" wrapText="1"/>
      <protection locked="0" hidden="0"/>
    </xf>
    <xf numFmtId="0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2" fillId="0" borderId="0" xfId="0" applyNumberFormat="1" applyFont="1" applyFill="1" applyBorder="1" applyAlignment="1" applyProtection="1">
      <alignment vertical="center" wrapText="1"/>
      <protection locked="0" hidden="0"/>
    </xf>
    <xf numFmtId="200" fontId="16" fillId="3" borderId="0" xfId="0" applyNumberFormat="1" applyFont="1" applyFill="1" applyBorder="1" applyAlignment="1" applyProtection="1">
      <alignment vertical="center" wrapText="1"/>
      <protection locked="0" hidden="0"/>
    </xf>
    <xf numFmtId="200" fontId="16" fillId="4" borderId="0" xfId="0" applyNumberFormat="1" applyFont="1" applyFill="1" applyBorder="1" applyAlignment="1" applyProtection="1">
      <alignment vertical="center" wrapText="1"/>
      <protection locked="0" hidden="0"/>
    </xf>
    <xf numFmtId="201" fontId="16" fillId="3" borderId="0" xfId="0" applyNumberFormat="1" applyFont="1" applyFill="1" applyBorder="1" applyAlignment="1" applyProtection="1">
      <alignment vertical="center" wrapText="1"/>
      <protection locked="0" hidden="0"/>
    </xf>
    <xf numFmtId="201" fontId="16" fillId="4" borderId="0" xfId="0" applyNumberFormat="1" applyFont="1" applyFill="1" applyBorder="1" applyAlignment="1" applyProtection="1">
      <alignment vertical="center" wrapText="1"/>
      <protection locked="0" hidden="0"/>
    </xf>
    <xf numFmtId="202" fontId="16" fillId="3" borderId="0" xfId="0" applyNumberFormat="1" applyFont="1" applyFill="1" applyBorder="1" applyAlignment="1" applyProtection="1">
      <alignment vertical="center" wrapText="1"/>
      <protection locked="0" hidden="0"/>
    </xf>
    <xf numFmtId="202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6" fillId="3" borderId="5" xfId="0" applyNumberFormat="1" applyFont="1" applyFill="1" applyBorder="1" applyAlignment="1" applyProtection="1">
      <alignment vertical="center" wrapText="1"/>
      <protection locked="0" hidden="0"/>
    </xf>
    <xf numFmtId="0" fontId="16" fillId="4" borderId="5" xfId="0" applyNumberFormat="1" applyFont="1" applyFill="1" applyBorder="1" applyAlignment="1" applyProtection="1">
      <alignment vertical="center" wrapText="1"/>
      <protection locked="0" hidden="0"/>
    </xf>
    <xf numFmtId="0" fontId="12" fillId="0" borderId="5" xfId="0" applyNumberFormat="1" applyFont="1" applyFill="1" applyBorder="1" applyAlignment="1" applyProtection="1">
      <alignment vertical="center" wrapText="1"/>
      <protection locked="0" hidden="0"/>
    </xf>
    <xf numFmtId="204" fontId="18" fillId="8" borderId="0" xfId="0" applyNumberFormat="1" applyFont="1" applyFill="1" applyBorder="1" applyAlignment="1" applyProtection="1">
      <alignment vertical="center" wrapText="1"/>
      <protection locked="0" hidden="0"/>
    </xf>
    <xf numFmtId="204" fontId="18" fillId="9" borderId="0" xfId="0" applyNumberFormat="1" applyFont="1" applyFill="1" applyBorder="1" applyAlignment="1" applyProtection="1">
      <alignment vertical="center" wrapText="1"/>
      <protection locked="0" hidden="0"/>
    </xf>
    <xf numFmtId="204" fontId="19" fillId="8" borderId="0" xfId="0" applyNumberFormat="1" applyFont="1" applyFill="1" applyBorder="1" applyAlignment="1" applyProtection="1">
      <alignment wrapText="1"/>
      <protection locked="0" hidden="0"/>
    </xf>
  </cellXfs>
  <cellStyles count="1">
    <cellStyle name="Normal" xfId="0"/>
  </cellStyles>
  <dxfs count="1">
    <dxf>
      <font>
        <b/>
        <color rgb="FFB91C1C"/>
      </font>
      <fill>
        <patternFill>
          <bgColor rgb="FFFDE8E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42d713a834bb2" /><Relationship Type="http://schemas.openxmlformats.org/officeDocument/2006/relationships/theme" Target="/xl/theme/theme1.xml" Id="R47ce1668d55f4fcd" /><Relationship Type="http://schemas.openxmlformats.org/officeDocument/2006/relationships/sharedStrings" Target="/xl/sharedStrings.xml" Id="R431b9ff46546410c" /><Relationship Type="http://schemas.openxmlformats.org/officeDocument/2006/relationships/worksheet" Target="/xl/worksheets/sheet1.xml" Id="Rb8c7250ae84b4a80" /><Relationship Type="http://schemas.openxmlformats.org/officeDocument/2006/relationships/worksheet" Target="/xl/worksheets/sheet2.xml" Id="Rbee801fae31d4e85" /><Relationship Type="http://schemas.openxmlformats.org/officeDocument/2006/relationships/worksheet" Target="/xl/worksheets/sheet3.xml" Id="Rf8a63beab97f45f3" /><Relationship Type="http://schemas.openxmlformats.org/officeDocument/2006/relationships/worksheet" Target="/xl/worksheets/sheet4.xml" Id="Rc1a9de81fbe04209" /><Relationship Type="http://schemas.openxmlformats.org/officeDocument/2006/relationships/worksheet" Target="/xl/worksheets/sheet5.xml" Id="R6d310c8b1ffc41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A7F7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18" hidden="0" customWidth="1"/>
    <col min="4" max="4" width="18" hidden="0" customWidth="1"/>
    <col min="5" max="5" width="18" hidden="0" customWidth="1"/>
    <col min="6" max="6" width="20" hidden="0" customWidth="1"/>
    <col min="7" max="7" width="16" hidden="0" customWidth="1"/>
    <col min="8" max="8" width="26" hidden="0" customWidth="1"/>
  </cols>
  <sheetData>
    <row r="2">
      <c r="B2" s="109" t="str">
        <v>기업 선물 예외 비용 계산기 2027</v>
      </c>
      <c r="C2" s="110"/>
      <c r="D2" s="110"/>
      <c r="E2" s="110"/>
      <c r="F2" s="110"/>
      <c r="G2" s="110"/>
      <c r="H2" s="110"/>
    </row>
    <row r="3">
      <c r="B3" s="111" t="str">
        <v>확인 가능한 입력으로 한 건의 실패한 선물에 대한 보상안을 비교합니다. 모든 예시는 가상입니다.</v>
      </c>
      <c r="C3" s="110"/>
      <c r="D3" s="110"/>
      <c r="E3" s="110"/>
      <c r="F3" s="110"/>
      <c r="G3" s="110"/>
      <c r="H3" s="110"/>
    </row>
    <row r="4">
      <c r="B4" s="112" t="str">
        <v>버전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 ht="24" customHeight="1">
      <c r="B6" s="129" t="str">
        <v>입력 항목</v>
      </c>
      <c r="C6" s="130" t="str">
        <v>빈 양식</v>
      </c>
      <c r="D6" s="130" t="str">
        <v>가상 사례 A</v>
      </c>
      <c r="E6" s="130" t="str">
        <v>가상 사례 B</v>
      </c>
      <c r="F6" s="130" t="str">
        <v>책임자</v>
      </c>
      <c r="G6" s="130" t="str">
        <v>근거 상태</v>
      </c>
      <c r="H6" s="131" t="str">
        <v>메모</v>
      </c>
    </row>
    <row r="7" ht="24" customHeight="1">
      <c r="B7" s="116" t="str">
        <v>사례 ID</v>
      </c>
      <c r="C7" s="182"/>
      <c r="D7" s="183" t="str">
        <v>EX-2027-001</v>
      </c>
      <c r="E7" s="183" t="str">
        <v>EX-2027-002</v>
      </c>
      <c r="F7" s="184" t="str">
        <v>운영</v>
      </c>
      <c r="G7" s="184" t="str">
        <v>추정</v>
      </c>
      <c r="H7" s="184" t="str"/>
    </row>
    <row r="8" ht="24" customHeight="1">
      <c r="B8" s="116" t="str">
        <v>지역</v>
      </c>
      <c r="C8" s="182"/>
      <c r="D8" s="183" t="str">
        <v>대한민국</v>
      </c>
      <c r="E8" s="183" t="str">
        <v>대한민국행 국제 배송</v>
      </c>
      <c r="F8" s="184" t="str">
        <v>지역 운영</v>
      </c>
      <c r="G8" s="184" t="str">
        <v>추정</v>
      </c>
      <c r="H8" s="184" t="str"/>
    </row>
    <row r="9" ht="24" customHeight="1">
      <c r="B9" s="116" t="str">
        <v>입력 통화</v>
      </c>
      <c r="C9" s="182"/>
      <c r="D9" s="183" t="str">
        <v>KRW</v>
      </c>
      <c r="E9" s="183" t="str">
        <v>USD</v>
      </c>
      <c r="F9" s="184" t="str">
        <v>재무</v>
      </c>
      <c r="G9" s="184" t="str">
        <v>추정</v>
      </c>
      <c r="H9" s="184" t="str"/>
    </row>
    <row r="10" ht="24" customHeight="1">
      <c r="B10" s="116" t="str">
        <v>보고 통화</v>
      </c>
      <c r="C10" s="182"/>
      <c r="D10" s="183" t="str">
        <v>KRW</v>
      </c>
      <c r="E10" s="183" t="str">
        <v>KRW</v>
      </c>
      <c r="F10" s="184" t="str">
        <v>재무</v>
      </c>
      <c r="G10" s="184" t="str">
        <v>추정</v>
      </c>
      <c r="H10" s="184" t="str"/>
    </row>
    <row r="11" ht="24" customHeight="1">
      <c r="B11" s="116" t="str">
        <v>보고 통화 환율</v>
      </c>
      <c r="C11" s="185"/>
      <c r="D11" s="186" t="str"/>
      <c r="E11" s="186" t="n">
        <v>1390</v>
      </c>
      <c r="F11" s="184" t="str">
        <v>재무</v>
      </c>
      <c r="G11" s="184" t="str">
        <v>추정</v>
      </c>
      <c r="H11" s="184" t="str"/>
    </row>
    <row r="12" ht="24" customHeight="1">
      <c r="B12" s="116" t="str">
        <v>환율 기준일</v>
      </c>
      <c r="C12" s="182"/>
      <c r="D12" s="183" t="str">
        <v>2026-10-24</v>
      </c>
      <c r="E12" s="183" t="str">
        <v>2026-10-24</v>
      </c>
      <c r="F12" s="184" t="str">
        <v>재무</v>
      </c>
      <c r="G12" s="184" t="str">
        <v>추정</v>
      </c>
      <c r="H12" s="184" t="str"/>
    </row>
    <row r="13" ht="24" customHeight="1">
      <c r="B13" s="116" t="str">
        <v>영향 건수</v>
      </c>
      <c r="C13" s="187"/>
      <c r="D13" s="188" t="n">
        <v>1</v>
      </c>
      <c r="E13" s="188" t="n">
        <v>1</v>
      </c>
      <c r="F13" s="184" t="str">
        <v>운영</v>
      </c>
      <c r="G13" s="184" t="str">
        <v>추정</v>
      </c>
      <c r="H13" s="184" t="str"/>
    </row>
    <row r="14" ht="24" customHeight="1">
      <c r="B14" s="116" t="str">
        <v>재발송 상품 단가</v>
      </c>
      <c r="C14" s="187"/>
      <c r="D14" s="188" t="n">
        <v>56000</v>
      </c>
      <c r="E14" s="188" t="n">
        <v>42</v>
      </c>
      <c r="F14" s="184" t="str">
        <v>조달</v>
      </c>
      <c r="G14" s="184" t="str">
        <v>추정</v>
      </c>
      <c r="H14" s="184" t="str"/>
    </row>
    <row r="15" ht="24" customHeight="1">
      <c r="B15" s="116" t="str">
        <v>대체 상품 단가</v>
      </c>
      <c r="C15" s="187"/>
      <c r="D15" s="188" t="n">
        <v>49000</v>
      </c>
      <c r="E15" s="188" t="n">
        <v>38</v>
      </c>
      <c r="F15" s="184" t="str">
        <v>운영</v>
      </c>
      <c r="G15" s="184" t="str">
        <v>추정</v>
      </c>
      <c r="H15" s="184" t="str"/>
    </row>
    <row r="16" ht="24" customHeight="1">
      <c r="B16" s="116" t="str">
        <v>건당 긴급 배송비</v>
      </c>
      <c r="C16" s="187"/>
      <c r="D16" s="188" t="n">
        <v>33000</v>
      </c>
      <c r="E16" s="188" t="n">
        <v>28</v>
      </c>
      <c r="F16" s="184" t="str">
        <v>물류</v>
      </c>
      <c r="G16" s="184" t="str">
        <v>추정</v>
      </c>
      <c r="H16" s="184" t="str"/>
    </row>
    <row r="17" ht="24" customHeight="1">
      <c r="B17" s="116" t="str">
        <v>건당 현지 배송비</v>
      </c>
      <c r="C17" s="187"/>
      <c r="D17" s="188" t="n">
        <v>15000</v>
      </c>
      <c r="E17" s="188" t="n">
        <v>12</v>
      </c>
      <c r="F17" s="184" t="str">
        <v>운영</v>
      </c>
      <c r="G17" s="184" t="str">
        <v>추정</v>
      </c>
      <c r="H17" s="184" t="str"/>
    </row>
    <row r="18" ht="24" customHeight="1">
      <c r="B18" s="116" t="str">
        <v>반송 또는 경로 변경 배송비</v>
      </c>
      <c r="C18" s="187"/>
      <c r="D18" s="188" t="n">
        <v>0</v>
      </c>
      <c r="E18" s="188" t="n">
        <v>8</v>
      </c>
      <c r="F18" s="184" t="str">
        <v>물류</v>
      </c>
      <c r="G18" s="184" t="str">
        <v>추정</v>
      </c>
      <c r="H18" s="184" t="str"/>
    </row>
    <row r="19" ht="24" customHeight="1">
      <c r="B19" s="116" t="str">
        <v>건당 관세·세금·통관비</v>
      </c>
      <c r="C19" s="187"/>
      <c r="D19" s="188" t="n">
        <v>0</v>
      </c>
      <c r="E19" s="188" t="n">
        <v>7</v>
      </c>
      <c r="F19" s="184" t="str">
        <v>통관 책임자</v>
      </c>
      <c r="G19" s="184" t="str">
        <v>추정</v>
      </c>
      <c r="H19" s="184" t="str"/>
    </row>
    <row r="20" ht="24" customHeight="1">
      <c r="B20" s="116" t="str">
        <v>건당 환불액</v>
      </c>
      <c r="C20" s="187"/>
      <c r="D20" s="188" t="n">
        <v>56000</v>
      </c>
      <c r="E20" s="188" t="n">
        <v>42</v>
      </c>
      <c r="F20" s="184" t="str">
        <v>재무</v>
      </c>
      <c r="G20" s="184" t="str">
        <v>추정</v>
      </c>
      <c r="H20" s="184" t="str"/>
    </row>
    <row r="21" ht="24" customHeight="1">
      <c r="B21" s="116" t="str">
        <v>고객 지원 및 운영 시간(분)</v>
      </c>
      <c r="C21" s="187"/>
      <c r="D21" s="188" t="n">
        <v>35</v>
      </c>
      <c r="E21" s="188" t="n">
        <v>55</v>
      </c>
      <c r="F21" s="184" t="str">
        <v>고객 지원 책임자</v>
      </c>
      <c r="G21" s="184" t="str">
        <v>확인</v>
      </c>
      <c r="H21" s="184" t="str"/>
    </row>
    <row r="22" ht="24" customHeight="1">
      <c r="B22" s="116" t="str">
        <v>시간당 인건비</v>
      </c>
      <c r="C22" s="187"/>
      <c r="D22" s="188" t="n">
        <v>42000</v>
      </c>
      <c r="E22" s="188" t="n">
        <v>32</v>
      </c>
      <c r="F22" s="184" t="str">
        <v>재무</v>
      </c>
      <c r="G22" s="184" t="str">
        <v>추정</v>
      </c>
      <c r="H22" s="184" t="str"/>
    </row>
    <row r="23" ht="24" customHeight="1">
      <c r="B23" s="116" t="str">
        <v>공급업체 크레딧</v>
      </c>
      <c r="C23" s="187"/>
      <c r="D23" s="188" t="n">
        <v>12000</v>
      </c>
      <c r="E23" s="188" t="n">
        <v>0</v>
      </c>
      <c r="F23" s="184" t="str">
        <v>조달</v>
      </c>
      <c r="G23" s="184" t="str">
        <v>추정</v>
      </c>
      <c r="H23" s="184" t="str"/>
    </row>
    <row r="24" ht="24" customHeight="1">
      <c r="B24" s="116" t="str">
        <v>운송사 크레딧</v>
      </c>
      <c r="C24" s="187"/>
      <c r="D24" s="188" t="n">
        <v>0</v>
      </c>
      <c r="E24" s="188" t="n">
        <v>0</v>
      </c>
      <c r="F24" s="184" t="str">
        <v>물류</v>
      </c>
      <c r="G24" s="184" t="str">
        <v>추정</v>
      </c>
      <c r="H24" s="184" t="str"/>
    </row>
    <row r="25" ht="24" customHeight="1">
      <c r="B25" s="116" t="str">
        <v>회수 재고 가치</v>
      </c>
      <c r="C25" s="187"/>
      <c r="D25" s="188" t="n">
        <v>0</v>
      </c>
      <c r="E25" s="188" t="n">
        <v>10</v>
      </c>
      <c r="F25" s="184" t="str">
        <v>재고 책임자</v>
      </c>
      <c r="G25" s="184" t="str">
        <v>추정</v>
      </c>
      <c r="H25" s="184" t="str"/>
    </row>
    <row r="26" ht="24" customHeight="1">
      <c r="B26" s="116" t="str">
        <v>회수 확률</v>
      </c>
      <c r="C26" s="189"/>
      <c r="D26" s="190" t="n">
        <v>1</v>
      </c>
      <c r="E26" s="190" t="n">
        <v>0.5</v>
      </c>
      <c r="F26" s="184" t="str">
        <v>재무</v>
      </c>
      <c r="G26" s="184" t="str">
        <v>추정</v>
      </c>
      <c r="H26" s="184" t="str"/>
    </row>
    <row r="27" ht="24" customHeight="1">
      <c r="B27" s="116" t="str">
        <v>지출까지 일수</v>
      </c>
      <c r="C27" s="187"/>
      <c r="D27" s="188" t="n">
        <v>1</v>
      </c>
      <c r="E27" s="188" t="n">
        <v>1</v>
      </c>
      <c r="F27" s="184" t="str">
        <v>재무</v>
      </c>
      <c r="G27" s="184" t="str">
        <v>추정</v>
      </c>
      <c r="H27" s="184" t="str"/>
    </row>
    <row r="28" ht="24" customHeight="1">
      <c r="B28" s="116" t="str">
        <v>크레딧 입금까지 일수</v>
      </c>
      <c r="C28" s="187"/>
      <c r="D28" s="188" t="n">
        <v>30</v>
      </c>
      <c r="E28" s="188" t="n">
        <v>45</v>
      </c>
      <c r="F28" s="184" t="str">
        <v>재무</v>
      </c>
      <c r="G28" s="184" t="str">
        <v>추정</v>
      </c>
      <c r="H28" s="184" t="str"/>
    </row>
    <row r="29" ht="68" customHeight="1">
      <c r="B29" s="116" t="str">
        <v>수령인 영향(가격 미산정)</v>
      </c>
      <c r="C29" s="182"/>
      <c r="D29" s="183" t="str">
        <v>입사 예정일까지 웰컴 키트를 전달해야 한다.</v>
      </c>
      <c r="E29" s="183" t="str">
        <v>고객 선물이 통관 대기 중이다. 최저 비용만으로 납기와 수령인 선택을 무시하지 않는다.</v>
      </c>
      <c r="F29" s="184" t="str">
        <v>관계 책임자</v>
      </c>
      <c r="G29" s="184" t="str">
        <v>추정</v>
      </c>
      <c r="H29" s="184" t="str"/>
    </row>
    <row r="30" ht="68" customHeight="1">
      <c r="B30" s="125" t="str">
        <v>사례 증빙 참조</v>
      </c>
      <c r="C30" s="191"/>
      <c r="D30" s="192" t="str">
        <v>가상 예시—외부 증빙 없음</v>
      </c>
      <c r="E30" s="192" t="str">
        <v>가상 예시—외부 증빙 없음</v>
      </c>
      <c r="F30" s="193" t="str">
        <v>사례 책임자</v>
      </c>
      <c r="G30" s="193" t="str">
        <v>추정</v>
      </c>
      <c r="H30" s="193" t="str"/>
    </row>
    <row r="31" ht="24" customHeight="1">
      <c r="B31" s="110"/>
      <c r="C31" s="110"/>
      <c r="D31" s="110"/>
      <c r="E31" s="110"/>
      <c r="F31" s="110"/>
      <c r="G31" s="110"/>
      <c r="H31" s="110"/>
    </row>
    <row r="32" ht="24" customHeight="1">
      <c r="B32" s="128" t="str">
        <v>노란색 셀은 입력이고 회색 셀은 가상 예시입니다. 알 수 없는 비용을 0으로 입력하지 마세요.</v>
      </c>
      <c r="C32" s="110"/>
      <c r="D32" s="110"/>
      <c r="E32" s="110"/>
      <c r="F32" s="110"/>
      <c r="G32" s="110"/>
      <c r="H32" s="110"/>
    </row>
    <row r="34" ht="58" customHeight="1">
      <c r="B34" s="160" t="str">
        <v>영향받은 선물의 기존 원가(참조용)</v>
      </c>
      <c r="C34" s="194"/>
      <c r="D34" s="195" t="n">
        <v>56000</v>
      </c>
      <c r="E34" s="195" t="n">
        <v>42</v>
      </c>
      <c r="F34" s="160" t="str">
        <v>재무</v>
      </c>
      <c r="G34" s="160" t="str">
        <v>추정</v>
      </c>
      <c r="H34" s="160"/>
    </row>
    <row r="35">
      <c r="B35" s="160"/>
      <c r="C35" s="160"/>
      <c r="D35" s="160"/>
      <c r="E35" s="160"/>
      <c r="F35" s="160"/>
      <c r="G35" s="160"/>
      <c r="H35" s="160"/>
    </row>
    <row r="36" ht="42" customHeight="1">
      <c r="B36" s="160" t="str">
        <v>적용 환산 배율</v>
      </c>
      <c r="C36" s="160" t="str">
        <f>IFERROR(IF(OR(C9="",C10=""),"입력 필요",IF(C9=C10,1,IF(AND(ISNUMBER(C11),C11&gt;0,LEN(C12)=10,TEXT(DATE(VALUE(LEFT(C12,4)),VALUE(MID(C12,6,2)),VALUE(RIGHT(C12,2))),"yyyy-mm-dd")=C12),C11,"입력 필요"))),"입력 필요")</f>
        <v>입력 필요</v>
      </c>
      <c r="D36" s="160" t="n">
        <f>IFERROR(IF(OR(D9="",D10=""),"입력 필요",IF(D9=D10,1,IF(AND(ISNUMBER(D11),D11&gt;0,LEN(D12)=10,TEXT(DATE(VALUE(LEFT(D12,4)),VALUE(MID(D12,6,2)),VALUE(RIGHT(D12,2))),"yyyy-mm-dd")=D12),D11,"입력 필요"))),"입력 필요")</f>
        <v>1</v>
      </c>
      <c r="E36" s="160" t="n">
        <f>IFERROR(IF(OR(E9="",E10=""),"입력 필요",IF(E9=E10,1,IF(AND(ISNUMBER(E11),E11&gt;0,LEN(E12)=10,TEXT(DATE(VALUE(LEFT(E12,4)),VALUE(MID(E12,6,2)),VALUE(RIGHT(E12,2))),"yyyy-mm-dd")=E12),E11,"입력 필요"))),"입력 필요")</f>
        <v>1390</v>
      </c>
      <c r="F36" s="160"/>
      <c r="G36" s="160"/>
      <c r="H36" s="160"/>
    </row>
    <row r="37" ht="42" customHeight="1">
      <c r="B37" s="160" t="str">
        <v>사례 정보 충족 여부</v>
      </c>
      <c r="C37" s="160" t="b">
        <f>AND(C7&lt;&gt;"",C8&lt;&gt;"",C30&lt;&gt;"",ISNUMBER(C13),IF(ISNUMBER(C13),AND(C13&gt;0,C13=INT(C13)),FALSE))</f>
        <v>0</v>
      </c>
      <c r="D37" s="160" t="b">
        <f>AND(D7&lt;&gt;"",D8&lt;&gt;"",D30&lt;&gt;"",ISNUMBER(D13),IF(ISNUMBER(D13),AND(D13&gt;0,D13=INT(D13)),FALSE))</f>
        <v>1</v>
      </c>
      <c r="E37" s="160" t="b">
        <f>AND(E7&lt;&gt;"",E8&lt;&gt;"",E30&lt;&gt;"",ISNUMBER(E13),IF(ISNUMBER(E13),AND(E13&gt;0,E13=INT(E13)),FALSE))</f>
        <v>1</v>
      </c>
      <c r="F37" s="160"/>
      <c r="G37" s="160"/>
      <c r="H37" s="160"/>
    </row>
    <row r="38" ht="42" customHeight="1">
      <c r="B38" s="160" t="str">
        <v>입력 통화 지원 비용</v>
      </c>
      <c r="C38" s="163" t="str">
        <f>IF(AND(ISNUMBER(C21),C21&gt;=0,ISNUMBER(C22),C22&gt;=0),C21*C22/60,"입력 필요")</f>
        <v>입력 필요</v>
      </c>
      <c r="D38" s="163" t="n">
        <f>IF(AND(ISNUMBER(D21),D21&gt;=0,ISNUMBER(D22),D22&gt;=0),D21*D22/60,"입력 필요")</f>
        <v>24500</v>
      </c>
      <c r="E38" s="163" t="n">
        <f>IF(AND(ISNUMBER(E21),E21&gt;=0,ISNUMBER(E22),E22&gt;=0),E21*E22/60,"입력 필요")</f>
        <v>29.333333333333332</v>
      </c>
      <c r="F38" s="160"/>
      <c r="G38" s="160"/>
      <c r="H38" s="160"/>
    </row>
    <row r="39" ht="42" customHeight="1">
      <c r="B39" s="160" t="str">
        <v>입력 통화 예상 회수액</v>
      </c>
      <c r="C39" s="163" t="str">
        <f>IF(AND(AND(ISNUMBER(C23),C23&gt;=0,ISNUMBER(C24),C24&gt;=0,ISNUMBER(C25),C25&gt;=0,ISNUMBER(C26),C26&gt;=0),C26&lt;=1),C23+C24+C25*C26,"입력 필요")</f>
        <v>입력 필요</v>
      </c>
      <c r="D39" s="163" t="n">
        <f>IF(AND(AND(ISNUMBER(D23),D23&gt;=0,ISNUMBER(D24),D24&gt;=0,ISNUMBER(D25),D25&gt;=0,ISNUMBER(D26),D26&gt;=0),D26&lt;=1),D23+D24+D25*D26,"입력 필요")</f>
        <v>12000</v>
      </c>
      <c r="E39" s="163" t="n">
        <f>IF(AND(AND(ISNUMBER(E23),E23&gt;=0,ISNUMBER(E24),E24&gt;=0,ISNUMBER(E25),E25&gt;=0,ISNUMBER(E26),E26&gt;=0),E26&lt;=1),E23+E24+E25*E26,"입력 필요")</f>
        <v>5</v>
      </c>
      <c r="F39" s="160"/>
      <c r="G39" s="160"/>
      <c r="H39" s="160"/>
    </row>
    <row r="40" ht="42" customHeight="1">
      <c r="B40" s="160" t="str">
        <v>보고 통화 기존 원가</v>
      </c>
      <c r="C40" s="163" t="str">
        <f>IF(AND(AND(ISNUMBER(C34),C34&gt;=0),ISNUMBER(C36)),C34*C36,"입력 필요")</f>
        <v>입력 필요</v>
      </c>
      <c r="D40" s="163" t="n">
        <f>IF(AND(AND(ISNUMBER(D34),D34&gt;=0),ISNUMBER(D36)),D34*D36,"입력 필요")</f>
        <v>56000</v>
      </c>
      <c r="E40" s="163" t="n">
        <f>IF(AND(AND(ISNUMBER(E34),E34&gt;=0),ISNUMBER(E36)),E34*E36,"입력 필요")</f>
        <v>58380</v>
      </c>
      <c r="F40" s="160"/>
      <c r="G40" s="160"/>
      <c r="H40" s="160"/>
    </row>
    <row r="41">
      <c r="B41" s="164"/>
      <c r="C41" s="164"/>
      <c r="D41" s="164"/>
      <c r="E41" s="164"/>
      <c r="F41" s="164"/>
      <c r="G41" s="164"/>
      <c r="H41" s="164"/>
    </row>
    <row r="42" ht="35" customHeight="1">
      <c r="B42" s="165" t="str">
        <v>기존 원가는 이미 발생했으므로 증분 보상 비용에 다시 더하지 않습니다. 확인된 0만 입력하세요. 빈칸이나 문자형 숫자는 미확정으로 유지됩니다.</v>
      </c>
      <c r="C42" s="165"/>
      <c r="D42" s="165"/>
      <c r="E42" s="165"/>
      <c r="F42" s="165"/>
      <c r="G42" s="165"/>
      <c r="H42" s="165"/>
    </row>
    <row r="43" ht="35" customHeight="1">
      <c r="B43" s="165"/>
      <c r="C43" s="165"/>
      <c r="D43" s="165"/>
      <c r="E43" s="165"/>
      <c r="F43" s="165"/>
      <c r="G43" s="165"/>
      <c r="H43" s="165"/>
    </row>
    <row r="45" ht="64" customHeight="1">
      <c r="B45" s="26" t="str">
        <v>현지 대체품 건당 세금</v>
      </c>
      <c r="C45" s="196"/>
      <c r="D45" s="196" t="n">
        <v>0</v>
      </c>
      <c r="E45" s="196" t="n">
        <v>0</v>
      </c>
      <c r="F45" s="26"/>
      <c r="G45" s="26"/>
      <c r="H45" s="26"/>
    </row>
    <row r="46" ht="64" customHeight="1">
      <c r="B46" s="26" t="str">
        <v>현지 대체안 반송·취소 비용(사례 합계)</v>
      </c>
      <c r="C46" s="196"/>
      <c r="D46" s="196" t="n">
        <v>0</v>
      </c>
      <c r="E46" s="196" t="n">
        <v>0</v>
      </c>
      <c r="F46" s="26"/>
      <c r="G46" s="26"/>
      <c r="H46" s="26"/>
    </row>
    <row r="48" ht="38" customHeight="1">
      <c r="B48" s="26" t="str">
        <v>예시의 현지 비용 0은 가정일 뿐입니다. 경로별 근거를 확인하고 미확정 비용은 빈칸으로 두세요.</v>
      </c>
      <c r="C48" s="26"/>
      <c r="D48" s="26"/>
      <c r="E48" s="26"/>
      <c r="F48" s="26"/>
      <c r="G48" s="26"/>
      <c r="H48" s="26"/>
    </row>
    <row r="49" ht="38" customHeight="1">
      <c r="B49" s="26"/>
      <c r="C49" s="26"/>
      <c r="D49" s="26"/>
      <c r="E49" s="26"/>
      <c r="F49" s="26"/>
      <c r="G49" s="26"/>
      <c r="H49" s="26"/>
    </row>
  </sheetData>
  <sheetProtection sheet="1" objects="1" scenarios="1" selectLockedCells="0" selectUnlockedCells="0"/>
  <mergeCells>
    <mergeCell ref="B2:H2"/>
    <mergeCell ref="B3:H3"/>
    <mergeCell ref="B32:H32"/>
    <mergeCell ref="B42:H43"/>
    <mergeCell ref="B48:H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4364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24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24" hidden="0" customWidth="1"/>
    <col min="10" max="10" width="17" hidden="0" customWidth="1"/>
    <col min="11" max="11" width="24" hidden="0" customWidth="1"/>
    <col min="12" max="12" width="17" hidden="0" customWidth="1"/>
    <col min="13" max="13" width="17" hidden="0" customWidth="1"/>
    <col min="14" max="14" width="17" hidden="0" customWidth="1"/>
    <col min="15" max="15" width="17" hidden="0" customWidth="1"/>
    <col min="16" max="16" width="17" hidden="0" customWidth="1"/>
    <col min="17" max="17" width="17" hidden="0" customWidth="1"/>
    <col min="18" max="18" width="24" hidden="0" customWidth="1"/>
    <col min="19" max="19" width="17" hidden="0" customWidth="1"/>
    <col min="20" max="20" width="24" hidden="0" customWidth="1"/>
    <col min="21" max="21" width="17" hidden="0" customWidth="1"/>
    <col min="22" max="22" width="17" hidden="0" customWidth="1"/>
    <col min="23" max="23" width="17" hidden="0" customWidth="1"/>
    <col min="24" max="24" width="17" hidden="0" customWidth="1"/>
    <col min="25" max="25" width="17" hidden="0" customWidth="1"/>
    <col min="26" max="26" width="17" hidden="0" customWidth="1"/>
    <col min="27" max="27" width="24" hidden="0" customWidth="1"/>
  </cols>
  <sheetData>
    <row r="2">
      <c r="B2" s="109" t="str">
        <v>보상 대안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>
      <c r="B3" s="111" t="str">
        <v>확인 가능한 입력으로 한 건의 실패한 선물에 대한 보상안을 비교합니다. 모든 예시는 가상입니다.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>
      <c r="B4" s="112" t="str">
        <v>버전 2027-v3 · 2026-10-28</v>
      </c>
      <c r="C4" s="112"/>
      <c r="D4" s="112"/>
      <c r="E4" s="112"/>
      <c r="F4" s="112"/>
      <c r="G4" s="112"/>
      <c r="H4" s="112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>
      <c r="B5" s="173" t="str">
        <v>빈 양식</v>
      </c>
      <c r="C5" s="138"/>
      <c r="D5" s="138"/>
      <c r="E5" s="138"/>
      <c r="F5" s="138"/>
      <c r="G5" s="138"/>
      <c r="H5" s="138"/>
      <c r="I5" s="138"/>
      <c r="J5" s="110"/>
      <c r="K5" s="173" t="str">
        <v>가상 사례 A</v>
      </c>
      <c r="L5" s="138"/>
      <c r="M5" s="138"/>
      <c r="N5" s="138"/>
      <c r="O5" s="138"/>
      <c r="P5" s="138"/>
      <c r="Q5" s="138"/>
      <c r="R5" s="138"/>
      <c r="S5" s="110"/>
      <c r="T5" s="173" t="str">
        <v>가상 사례 B</v>
      </c>
      <c r="U5" s="138"/>
      <c r="V5" s="138"/>
      <c r="W5" s="138"/>
      <c r="X5" s="138"/>
      <c r="Y5" s="138"/>
      <c r="Z5" s="138"/>
      <c r="AA5" s="138"/>
    </row>
    <row r="6">
      <c r="B6" s="129" t="str">
        <v>보상 대안</v>
      </c>
      <c r="C6" s="130" t="str">
        <v>총 지출</v>
      </c>
      <c r="D6" s="130" t="str">
        <v>예상 확인 가능 회수액</v>
      </c>
      <c r="E6" s="130" t="str">
        <v>증분 순비용</v>
      </c>
      <c r="F6" s="130" t="str">
        <v>최대 현금 부족</v>
      </c>
      <c r="G6" s="130" t="str">
        <v>지출일</v>
      </c>
      <c r="H6" s="130" t="str">
        <v>회수일</v>
      </c>
      <c r="I6" s="131" t="str">
        <v>의사결정 메모</v>
      </c>
      <c r="J6" s="138"/>
      <c r="K6" s="129" t="str">
        <v>보상 대안</v>
      </c>
      <c r="L6" s="130" t="str">
        <v>총 지출</v>
      </c>
      <c r="M6" s="130" t="str">
        <v>예상 확인 가능 회수액</v>
      </c>
      <c r="N6" s="130" t="str">
        <v>증분 순비용</v>
      </c>
      <c r="O6" s="130" t="str">
        <v>최대 현금 부족</v>
      </c>
      <c r="P6" s="130" t="str">
        <v>지출일</v>
      </c>
      <c r="Q6" s="130" t="str">
        <v>회수일</v>
      </c>
      <c r="R6" s="131" t="str">
        <v>의사결정 메모</v>
      </c>
      <c r="S6" s="138"/>
      <c r="T6" s="129" t="str">
        <v>보상 대안</v>
      </c>
      <c r="U6" s="130" t="str">
        <v>총 지출</v>
      </c>
      <c r="V6" s="130" t="str">
        <v>예상 확인 가능 회수액</v>
      </c>
      <c r="W6" s="130" t="str">
        <v>증분 순비용</v>
      </c>
      <c r="X6" s="130" t="str">
        <v>최대 현금 부족</v>
      </c>
      <c r="Y6" s="130" t="str">
        <v>지출일</v>
      </c>
      <c r="Z6" s="130" t="str">
        <v>회수일</v>
      </c>
      <c r="AA6" s="131" t="str">
        <v>의사결정 메모</v>
      </c>
    </row>
    <row r="7" ht="42" customHeight="1">
      <c r="B7" s="133" t="str">
        <v>대기와 지원</v>
      </c>
      <c r="C7" s="134" t="str">
        <f>IF(AND(AND('입력'!C37,ISNUMBER('입력'!C36)),AND(ISNUMBER('입력'!C38),'입력'!C38&gt;=0)),('입력'!C38)*'입력'!C36,"입력 필요")</f>
        <v>입력 필요</v>
      </c>
      <c r="D7" s="134" t="str">
        <f>IF(AND(AND('입력'!C37,ISNUMBER('입력'!C36)),ISNUMBER('입력'!C39)),'입력'!C39*'입력'!C36,"입력 필요")</f>
        <v>입력 필요</v>
      </c>
      <c r="E7" s="134" t="str">
        <f>IF(AND(ISNUMBER(C7),ISNUMBER(D7)),C7-D7,"입력 필요")</f>
        <v>입력 필요</v>
      </c>
      <c r="F7" s="134" t="str">
        <f>IF(AND(ISNUMBER(E7),ISNUMBER(G7),ISNUMBER(H7)),IF(H7&lt;G7,MAX(E7,0),C7),"입력 필요")</f>
        <v>입력 필요</v>
      </c>
      <c r="G7" s="133" t="str">
        <f>IF(ISNUMBER('입력'!C27),IF(AND('입력'!C27&gt;=0,'입력'!C27=INT('입력'!C27)),'입력'!C27,"입력 필요"),"입력 필요")</f>
        <v>입력 필요</v>
      </c>
      <c r="H7" s="133" t="str">
        <f>IF(ISNUMBER('입력'!C28),IF(AND('입력'!C28&gt;=0,'입력'!C28=INT('입력'!C28)),'입력'!C28,"입력 필요"),"입력 필요")</f>
        <v>입력 필요</v>
      </c>
      <c r="I7" s="133" t="str">
        <f>IF(NOT(ISNUMBER(F7)),"입력 필요",IF(E7&lt;0,"검토 필요","계산 완료"))</f>
        <v>입력 필요</v>
      </c>
      <c r="J7" s="110"/>
      <c r="K7" s="133" t="str">
        <v>대기와 지원</v>
      </c>
      <c r="L7" s="134" t="n">
        <f>IF(AND(AND('입력'!D37,ISNUMBER('입력'!D36)),AND(ISNUMBER('입력'!D38),'입력'!D38&gt;=0)),('입력'!D38)*'입력'!D36,"입력 필요")</f>
        <v>24500</v>
      </c>
      <c r="M7" s="134" t="n">
        <f>IF(AND(AND('입력'!D37,ISNUMBER('입력'!D36)),ISNUMBER('입력'!D39)),'입력'!D39*'입력'!D36,"입력 필요")</f>
        <v>12000</v>
      </c>
      <c r="N7" s="134" t="n">
        <f>IF(AND(ISNUMBER(L7),ISNUMBER(M7)),L7-M7,"입력 필요")</f>
        <v>12500</v>
      </c>
      <c r="O7" s="134" t="n">
        <f>IF(AND(ISNUMBER(N7),ISNUMBER(P7),ISNUMBER(Q7)),IF(Q7&lt;P7,MAX(N7,0),L7),"입력 필요")</f>
        <v>24500</v>
      </c>
      <c r="P7" s="133" t="n">
        <f>IF(ISNUMBER('입력'!D27),IF(AND('입력'!D27&gt;=0,'입력'!D27=INT('입력'!D27)),'입력'!D27,"입력 필요"),"입력 필요")</f>
        <v>1</v>
      </c>
      <c r="Q7" s="133" t="n">
        <f>IF(ISNUMBER('입력'!D28),IF(AND('입력'!D28&gt;=0,'입력'!D28=INT('입력'!D28)),'입력'!D28,"입력 필요"),"입력 필요")</f>
        <v>30</v>
      </c>
      <c r="R7" s="133" t="str">
        <f>IF(NOT(ISNUMBER(O7)),"입력 필요",IF(N7&lt;0,"검토 필요","계산 완료"))</f>
        <v>계산 완료</v>
      </c>
      <c r="S7" s="110"/>
      <c r="T7" s="133" t="str">
        <v>대기와 지원</v>
      </c>
      <c r="U7" s="134" t="n">
        <f>IF(AND(AND('입력'!E37,ISNUMBER('입력'!E36)),AND(ISNUMBER('입력'!E38),'입력'!E38&gt;=0)),('입력'!E38)*'입력'!E36,"입력 필요")</f>
        <v>40773.33333333333</v>
      </c>
      <c r="V7" s="134" t="n">
        <f>IF(AND(AND('입력'!E37,ISNUMBER('입력'!E36)),ISNUMBER('입력'!E39)),'입력'!E39*'입력'!E36,"입력 필요")</f>
        <v>6950</v>
      </c>
      <c r="W7" s="134" t="n">
        <f>IF(AND(ISNUMBER(U7),ISNUMBER(V7)),U7-V7,"입력 필요")</f>
        <v>33823.33333333333</v>
      </c>
      <c r="X7" s="134" t="n">
        <f>IF(AND(ISNUMBER(W7),ISNUMBER(Y7),ISNUMBER(Z7)),IF(Z7&lt;Y7,MAX(W7,0),U7),"입력 필요")</f>
        <v>40773.33333333333</v>
      </c>
      <c r="Y7" s="133" t="n">
        <f>IF(ISNUMBER('입력'!E27),IF(AND('입력'!E27&gt;=0,'입력'!E27=INT('입력'!E27)),'입력'!E27,"입력 필요"),"입력 필요")</f>
        <v>1</v>
      </c>
      <c r="Z7" s="133" t="n">
        <f>IF(ISNUMBER('입력'!E28),IF(AND('입력'!E28&gt;=0,'입력'!E28=INT('입력'!E28)),'입력'!E28,"입력 필요"),"입력 필요")</f>
        <v>45</v>
      </c>
      <c r="AA7" s="133" t="str">
        <f>IF(NOT(ISNUMBER(X7)),"입력 필요",IF(W7&lt;0,"검토 필요","계산 완료"))</f>
        <v>계산 완료</v>
      </c>
    </row>
    <row r="8" ht="42" customHeight="1">
      <c r="B8" s="133" t="str">
        <v>긴급 재발송</v>
      </c>
      <c r="C8" s="134" t="str">
        <f>IF(AND(AND('입력'!C37,ISNUMBER('입력'!C36)),AND(ISNUMBER('입력'!C14),'입력'!C14&gt;=0,ISNUMBER('입력'!C16),'입력'!C16&gt;=0,ISNUMBER('입력'!C19),'입력'!C19&gt;=0,ISNUMBER('입력'!C18),'입력'!C18&gt;=0,ISNUMBER('입력'!C38),'입력'!C38&gt;=0)),('입력'!C13*('입력'!C14+'입력'!C16+'입력'!C19)+'입력'!C18+'입력'!C38)*'입력'!C36,"입력 필요")</f>
        <v>입력 필요</v>
      </c>
      <c r="D8" s="134" t="str">
        <f>IF(AND(AND('입력'!C37,ISNUMBER('입력'!C36)),ISNUMBER('입력'!C39)),'입력'!C39*'입력'!C36,"입력 필요")</f>
        <v>입력 필요</v>
      </c>
      <c r="E8" s="134" t="str">
        <f>IF(AND(ISNUMBER(C8),ISNUMBER(D8)),C8-D8,"입력 필요")</f>
        <v>입력 필요</v>
      </c>
      <c r="F8" s="134" t="str">
        <f>IF(AND(ISNUMBER(E8),ISNUMBER(G8),ISNUMBER(H8)),IF(H8&lt;G8,MAX(E8,0),C8),"입력 필요")</f>
        <v>입력 필요</v>
      </c>
      <c r="G8" s="133" t="str">
        <f>IF(ISNUMBER('입력'!C27),IF(AND('입력'!C27&gt;=0,'입력'!C27=INT('입력'!C27)),'입력'!C27,"입력 필요"),"입력 필요")</f>
        <v>입력 필요</v>
      </c>
      <c r="H8" s="133" t="str">
        <f>IF(ISNUMBER('입력'!C28),IF(AND('입력'!C28&gt;=0,'입력'!C28=INT('입력'!C28)),'입력'!C28,"입력 필요"),"입력 필요")</f>
        <v>입력 필요</v>
      </c>
      <c r="I8" s="133" t="str">
        <f>IF(NOT(ISNUMBER(F8)),"입력 필요",IF(E8&lt;0,"검토 필요","계산 완료"))</f>
        <v>입력 필요</v>
      </c>
      <c r="J8" s="110"/>
      <c r="K8" s="133" t="str">
        <v>긴급 재발송</v>
      </c>
      <c r="L8" s="134" t="n">
        <f>IF(AND(AND('입력'!D37,ISNUMBER('입력'!D36)),AND(ISNUMBER('입력'!D14),'입력'!D14&gt;=0,ISNUMBER('입력'!D16),'입력'!D16&gt;=0,ISNUMBER('입력'!D19),'입력'!D19&gt;=0,ISNUMBER('입력'!D18),'입력'!D18&gt;=0,ISNUMBER('입력'!D38),'입력'!D38&gt;=0)),('입력'!D13*('입력'!D14+'입력'!D16+'입력'!D19)+'입력'!D18+'입력'!D38)*'입력'!D36,"입력 필요")</f>
        <v>113500</v>
      </c>
      <c r="M8" s="134" t="n">
        <f>IF(AND(AND('입력'!D37,ISNUMBER('입력'!D36)),ISNUMBER('입력'!D39)),'입력'!D39*'입력'!D36,"입력 필요")</f>
        <v>12000</v>
      </c>
      <c r="N8" s="134" t="n">
        <f>IF(AND(ISNUMBER(L8),ISNUMBER(M8)),L8-M8,"입력 필요")</f>
        <v>101500</v>
      </c>
      <c r="O8" s="134" t="n">
        <f>IF(AND(ISNUMBER(N8),ISNUMBER(P8),ISNUMBER(Q8)),IF(Q8&lt;P8,MAX(N8,0),L8),"입력 필요")</f>
        <v>113500</v>
      </c>
      <c r="P8" s="133" t="n">
        <f>IF(ISNUMBER('입력'!D27),IF(AND('입력'!D27&gt;=0,'입력'!D27=INT('입력'!D27)),'입력'!D27,"입력 필요"),"입력 필요")</f>
        <v>1</v>
      </c>
      <c r="Q8" s="133" t="n">
        <f>IF(ISNUMBER('입력'!D28),IF(AND('입력'!D28&gt;=0,'입력'!D28=INT('입력'!D28)),'입력'!D28,"입력 필요"),"입력 필요")</f>
        <v>30</v>
      </c>
      <c r="R8" s="133" t="str">
        <f>IF(NOT(ISNUMBER(O8)),"입력 필요",IF(N8&lt;0,"검토 필요","계산 완료"))</f>
        <v>계산 완료</v>
      </c>
      <c r="S8" s="110"/>
      <c r="T8" s="133" t="str">
        <v>긴급 재발송</v>
      </c>
      <c r="U8" s="134" t="n">
        <f>IF(AND(AND('입력'!E37,ISNUMBER('입력'!E36)),AND(ISNUMBER('입력'!E14),'입력'!E14&gt;=0,ISNUMBER('입력'!E16),'입력'!E16&gt;=0,ISNUMBER('입력'!E19),'입력'!E19&gt;=0,ISNUMBER('입력'!E18),'입력'!E18&gt;=0,ISNUMBER('입력'!E38),'입력'!E38&gt;=0)),('입력'!E13*('입력'!E14+'입력'!E16+'입력'!E19)+'입력'!E18+'입력'!E38)*'입력'!E36,"입력 필요")</f>
        <v>158923.3333333333</v>
      </c>
      <c r="V8" s="134" t="n">
        <f>IF(AND(AND('입력'!E37,ISNUMBER('입력'!E36)),ISNUMBER('입력'!E39)),'입력'!E39*'입력'!E36,"입력 필요")</f>
        <v>6950</v>
      </c>
      <c r="W8" s="134" t="n">
        <f>IF(AND(ISNUMBER(U8),ISNUMBER(V8)),U8-V8,"입력 필요")</f>
        <v>151973.3333333333</v>
      </c>
      <c r="X8" s="134" t="n">
        <f>IF(AND(ISNUMBER(W8),ISNUMBER(Y8),ISNUMBER(Z8)),IF(Z8&lt;Y8,MAX(W8,0),U8),"입력 필요")</f>
        <v>158923.3333333333</v>
      </c>
      <c r="Y8" s="133" t="n">
        <f>IF(ISNUMBER('입력'!E27),IF(AND('입력'!E27&gt;=0,'입력'!E27=INT('입력'!E27)),'입력'!E27,"입력 필요"),"입력 필요")</f>
        <v>1</v>
      </c>
      <c r="Z8" s="133" t="n">
        <f>IF(ISNUMBER('입력'!E28),IF(AND('입력'!E28&gt;=0,'입력'!E28=INT('입력'!E28)),'입력'!E28,"입력 필요"),"입력 필요")</f>
        <v>45</v>
      </c>
      <c r="AA8" s="133" t="str">
        <f>IF(NOT(ISNUMBER(X8)),"입력 필요",IF(W8&lt;0,"검토 필요","계산 완료"))</f>
        <v>계산 완료</v>
      </c>
    </row>
    <row r="9" ht="42" customHeight="1">
      <c r="B9" s="133" t="str">
        <v>수령인 선택 대체품</v>
      </c>
      <c r="C9" s="134" t="str">
        <f>IF(AND(AND('입력'!C37,ISNUMBER('입력'!C36)),AND(ISNUMBER('입력'!C15),'입력'!C15&gt;=0,ISNUMBER('입력'!C17),'입력'!C17&gt;=0,ISNUMBER('입력'!C45),'입력'!C45&gt;=0,ISNUMBER('입력'!C46),'입력'!C46&gt;=0,ISNUMBER('입력'!C38),'입력'!C38&gt;=0)),('입력'!C13*('입력'!C15+'입력'!C17+'입력'!C45)+'입력'!C46+'입력'!C38)*'입력'!C36,"입력 필요")</f>
        <v>입력 필요</v>
      </c>
      <c r="D9" s="134" t="str">
        <f>IF(AND(AND('입력'!C37,ISNUMBER('입력'!C36)),ISNUMBER('입력'!C39)),'입력'!C39*'입력'!C36,"입력 필요")</f>
        <v>입력 필요</v>
      </c>
      <c r="E9" s="134" t="str">
        <f>IF(AND(ISNUMBER(C9),ISNUMBER(D9)),C9-D9,"입력 필요")</f>
        <v>입력 필요</v>
      </c>
      <c r="F9" s="134" t="str">
        <f>IF(AND(ISNUMBER(E9),ISNUMBER(G9),ISNUMBER(H9)),IF(H9&lt;G9,MAX(E9,0),C9),"입력 필요")</f>
        <v>입력 필요</v>
      </c>
      <c r="G9" s="133" t="str">
        <f>IF(ISNUMBER('입력'!C27),IF(AND('입력'!C27&gt;=0,'입력'!C27=INT('입력'!C27)),'입력'!C27,"입력 필요"),"입력 필요")</f>
        <v>입력 필요</v>
      </c>
      <c r="H9" s="133" t="str">
        <f>IF(ISNUMBER('입력'!C28),IF(AND('입력'!C28&gt;=0,'입력'!C28=INT('입력'!C28)),'입력'!C28,"입력 필요"),"입력 필요")</f>
        <v>입력 필요</v>
      </c>
      <c r="I9" s="133" t="str">
        <f>IF(NOT(ISNUMBER(F9)),"입력 필요",IF(E9&lt;0,"검토 필요","계산 완료"))</f>
        <v>입력 필요</v>
      </c>
      <c r="J9" s="110"/>
      <c r="K9" s="133" t="str">
        <v>수령인 선택 대체품</v>
      </c>
      <c r="L9" s="134" t="n">
        <f>IF(AND(AND('입력'!D37,ISNUMBER('입력'!D36)),AND(ISNUMBER('입력'!D15),'입력'!D15&gt;=0,ISNUMBER('입력'!D17),'입력'!D17&gt;=0,ISNUMBER('입력'!D45),'입력'!D45&gt;=0,ISNUMBER('입력'!D46),'입력'!D46&gt;=0,ISNUMBER('입력'!D38),'입력'!D38&gt;=0)),('입력'!D13*('입력'!D15+'입력'!D17+'입력'!D45)+'입력'!D46+'입력'!D38)*'입력'!D36,"입력 필요")</f>
        <v>88500</v>
      </c>
      <c r="M9" s="134" t="n">
        <f>IF(AND(AND('입력'!D37,ISNUMBER('입력'!D36)),ISNUMBER('입력'!D39)),'입력'!D39*'입력'!D36,"입력 필요")</f>
        <v>12000</v>
      </c>
      <c r="N9" s="134" t="n">
        <f>IF(AND(ISNUMBER(L9),ISNUMBER(M9)),L9-M9,"입력 필요")</f>
        <v>76500</v>
      </c>
      <c r="O9" s="134" t="n">
        <f>IF(AND(ISNUMBER(N9),ISNUMBER(P9),ISNUMBER(Q9)),IF(Q9&lt;P9,MAX(N9,0),L9),"입력 필요")</f>
        <v>88500</v>
      </c>
      <c r="P9" s="133" t="n">
        <f>IF(ISNUMBER('입력'!D27),IF(AND('입력'!D27&gt;=0,'입력'!D27=INT('입력'!D27)),'입력'!D27,"입력 필요"),"입력 필요")</f>
        <v>1</v>
      </c>
      <c r="Q9" s="133" t="n">
        <f>IF(ISNUMBER('입력'!D28),IF(AND('입력'!D28&gt;=0,'입력'!D28=INT('입력'!D28)),'입력'!D28,"입력 필요"),"입력 필요")</f>
        <v>30</v>
      </c>
      <c r="R9" s="133" t="str">
        <f>IF(NOT(ISNUMBER(O9)),"입력 필요",IF(N9&lt;0,"검토 필요","계산 완료"))</f>
        <v>계산 완료</v>
      </c>
      <c r="S9" s="110"/>
      <c r="T9" s="133" t="str">
        <v>수령인 선택 대체품</v>
      </c>
      <c r="U9" s="134" t="n">
        <f>IF(AND(AND('입력'!E37,ISNUMBER('입력'!E36)),AND(ISNUMBER('입력'!E15),'입력'!E15&gt;=0,ISNUMBER('입력'!E17),'입력'!E17&gt;=0,ISNUMBER('입력'!E45),'입력'!E45&gt;=0,ISNUMBER('입력'!E46),'입력'!E46&gt;=0,ISNUMBER('입력'!E38),'입력'!E38&gt;=0)),('입력'!E13*('입력'!E15+'입력'!E17+'입력'!E45)+'입력'!E46+'입력'!E38)*'입력'!E36,"입력 필요")</f>
        <v>110273.33333333333</v>
      </c>
      <c r="V9" s="134" t="n">
        <f>IF(AND(AND('입력'!E37,ISNUMBER('입력'!E36)),ISNUMBER('입력'!E39)),'입력'!E39*'입력'!E36,"입력 필요")</f>
        <v>6950</v>
      </c>
      <c r="W9" s="134" t="n">
        <f>IF(AND(ISNUMBER(U9),ISNUMBER(V9)),U9-V9,"입력 필요")</f>
        <v>103323.33333333333</v>
      </c>
      <c r="X9" s="134" t="n">
        <f>IF(AND(ISNUMBER(W9),ISNUMBER(Y9),ISNUMBER(Z9)),IF(Z9&lt;Y9,MAX(W9,0),U9),"입력 필요")</f>
        <v>110273.33333333333</v>
      </c>
      <c r="Y9" s="133" t="n">
        <f>IF(ISNUMBER('입력'!E27),IF(AND('입력'!E27&gt;=0,'입력'!E27=INT('입력'!E27)),'입력'!E27,"입력 필요"),"입력 필요")</f>
        <v>1</v>
      </c>
      <c r="Z9" s="133" t="n">
        <f>IF(ISNUMBER('입력'!E28),IF(AND('입력'!E28&gt;=0,'입력'!E28=INT('입력'!E28)),'입력'!E28,"입력 필요"),"입력 필요")</f>
        <v>45</v>
      </c>
      <c r="AA9" s="133" t="str">
        <f>IF(NOT(ISNUMBER(X9)),"입력 필요",IF(W9&lt;0,"검토 필요","계산 완료"))</f>
        <v>계산 완료</v>
      </c>
    </row>
    <row r="10" ht="42" customHeight="1">
      <c r="B10" s="135" t="str">
        <v>환불</v>
      </c>
      <c r="C10" s="136" t="str">
        <f>IF(AND(AND('입력'!C37,ISNUMBER('입력'!C36)),AND(ISNUMBER('입력'!C20),'입력'!C20&gt;=0,ISNUMBER('입력'!C38),'입력'!C38&gt;=0)),('입력'!C13*'입력'!C20+'입력'!C38)*'입력'!C36,"입력 필요")</f>
        <v>입력 필요</v>
      </c>
      <c r="D10" s="136" t="str">
        <f>IF(AND(AND('입력'!C37,ISNUMBER('입력'!C36)),ISNUMBER('입력'!C39)),'입력'!C39*'입력'!C36,"입력 필요")</f>
        <v>입력 필요</v>
      </c>
      <c r="E10" s="136" t="str">
        <f>IF(AND(ISNUMBER(C10),ISNUMBER(D10)),C10-D10,"입력 필요")</f>
        <v>입력 필요</v>
      </c>
      <c r="F10" s="136" t="str">
        <f>IF(AND(ISNUMBER(E10),ISNUMBER(G10),ISNUMBER(H10)),IF(H10&lt;G10,MAX(E10,0),C10),"입력 필요")</f>
        <v>입력 필요</v>
      </c>
      <c r="G10" s="135" t="str">
        <f>IF(ISNUMBER('입력'!C27),IF(AND('입력'!C27&gt;=0,'입력'!C27=INT('입력'!C27)),'입력'!C27,"입력 필요"),"입력 필요")</f>
        <v>입력 필요</v>
      </c>
      <c r="H10" s="135" t="str">
        <f>IF(ISNUMBER('입력'!C28),IF(AND('입력'!C28&gt;=0,'입력'!C28=INT('입력'!C28)),'입력'!C28,"입력 필요"),"입력 필요")</f>
        <v>입력 필요</v>
      </c>
      <c r="I10" s="135" t="str">
        <f>IF(NOT(ISNUMBER(F10)),"입력 필요",IF(E10&lt;0,"검토 필요","계산 완료"))</f>
        <v>입력 필요</v>
      </c>
      <c r="J10" s="110"/>
      <c r="K10" s="135" t="str">
        <v>환불</v>
      </c>
      <c r="L10" s="136" t="n">
        <f>IF(AND(AND('입력'!D37,ISNUMBER('입력'!D36)),AND(ISNUMBER('입력'!D20),'입력'!D20&gt;=0,ISNUMBER('입력'!D38),'입력'!D38&gt;=0)),('입력'!D13*'입력'!D20+'입력'!D38)*'입력'!D36,"입력 필요")</f>
        <v>80500</v>
      </c>
      <c r="M10" s="136" t="n">
        <f>IF(AND(AND('입력'!D37,ISNUMBER('입력'!D36)),ISNUMBER('입력'!D39)),'입력'!D39*'입력'!D36,"입력 필요")</f>
        <v>12000</v>
      </c>
      <c r="N10" s="136" t="n">
        <f>IF(AND(ISNUMBER(L10),ISNUMBER(M10)),L10-M10,"입력 필요")</f>
        <v>68500</v>
      </c>
      <c r="O10" s="136" t="n">
        <f>IF(AND(ISNUMBER(N10),ISNUMBER(P10),ISNUMBER(Q10)),IF(Q10&lt;P10,MAX(N10,0),L10),"입력 필요")</f>
        <v>80500</v>
      </c>
      <c r="P10" s="135" t="n">
        <f>IF(ISNUMBER('입력'!D27),IF(AND('입력'!D27&gt;=0,'입력'!D27=INT('입력'!D27)),'입력'!D27,"입력 필요"),"입력 필요")</f>
        <v>1</v>
      </c>
      <c r="Q10" s="135" t="n">
        <f>IF(ISNUMBER('입력'!D28),IF(AND('입력'!D28&gt;=0,'입력'!D28=INT('입력'!D28)),'입력'!D28,"입력 필요"),"입력 필요")</f>
        <v>30</v>
      </c>
      <c r="R10" s="135" t="str">
        <f>IF(NOT(ISNUMBER(O10)),"입력 필요",IF(N10&lt;0,"검토 필요","계산 완료"))</f>
        <v>계산 완료</v>
      </c>
      <c r="S10" s="110"/>
      <c r="T10" s="135" t="str">
        <v>환불</v>
      </c>
      <c r="U10" s="136" t="n">
        <f>IF(AND(AND('입력'!E37,ISNUMBER('입력'!E36)),AND(ISNUMBER('입력'!E20),'입력'!E20&gt;=0,ISNUMBER('입력'!E38),'입력'!E38&gt;=0)),('입력'!E13*'입력'!E20+'입력'!E38)*'입력'!E36,"입력 필요")</f>
        <v>99153.33333333333</v>
      </c>
      <c r="V10" s="136" t="n">
        <f>IF(AND(AND('입력'!E37,ISNUMBER('입력'!E36)),ISNUMBER('입력'!E39)),'입력'!E39*'입력'!E36,"입력 필요")</f>
        <v>6950</v>
      </c>
      <c r="W10" s="136" t="n">
        <f>IF(AND(ISNUMBER(U10),ISNUMBER(V10)),U10-V10,"입력 필요")</f>
        <v>92203.33333333333</v>
      </c>
      <c r="X10" s="136" t="n">
        <f>IF(AND(ISNUMBER(W10),ISNUMBER(Y10),ISNUMBER(Z10)),IF(Z10&lt;Y10,MAX(W10,0),U10),"입력 필요")</f>
        <v>99153.33333333333</v>
      </c>
      <c r="Y10" s="135" t="n">
        <f>IF(ISNUMBER('입력'!E27),IF(AND('입력'!E27&gt;=0,'입력'!E27=INT('입력'!E27)),'입력'!E27,"입력 필요"),"입력 필요")</f>
        <v>1</v>
      </c>
      <c r="Z10" s="135" t="n">
        <f>IF(ISNUMBER('입력'!E28),IF(AND('입력'!E28&gt;=0,'입력'!E28=INT('입력'!E28)),'입력'!E28,"입력 필요"),"입력 필요")</f>
        <v>45</v>
      </c>
      <c r="AA10" s="135" t="str">
        <f>IF(NOT(ISNUMBER(X10)),"입력 필요",IF(W10&lt;0,"검토 필요","계산 완료"))</f>
        <v>계산 완료</v>
      </c>
    </row>
    <row r="11"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</row>
    <row r="12"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</row>
    <row r="13" ht="32" customHeight="1">
      <c r="B13" s="137" t="str">
        <v>수식은 실수로 바꾸지 않도록 보호하며 입력칸은 편집할 수 있습니다. 시트 보호는 암호화나 접근 권한 통제가 아닙니다.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</row>
    <row r="15" ht="60" customHeight="1">
      <c r="B15" s="160" t="str">
        <v>보고 통화 기존 원가</v>
      </c>
      <c r="C15" s="160" t="str">
        <f>'입력'!C40</f>
        <v>입력 필요</v>
      </c>
      <c r="D15" s="160"/>
      <c r="E15" s="160"/>
      <c r="F15" s="160"/>
      <c r="G15" s="160"/>
      <c r="H15" s="160"/>
      <c r="I15" s="160"/>
      <c r="J15" s="160"/>
      <c r="K15" s="160" t="str">
        <v>보고 통화 기존 원가</v>
      </c>
      <c r="L15" s="160" t="n">
        <f>'입력'!D40</f>
        <v>56000</v>
      </c>
      <c r="M15" s="160"/>
      <c r="N15" s="160"/>
      <c r="O15" s="160"/>
      <c r="P15" s="160"/>
      <c r="Q15" s="160"/>
      <c r="R15" s="160"/>
      <c r="S15" s="160"/>
      <c r="T15" s="160" t="str">
        <v>보고 통화 기존 원가</v>
      </c>
      <c r="U15" s="160" t="n">
        <f>'입력'!E40</f>
        <v>58380</v>
      </c>
      <c r="V15" s="160"/>
      <c r="W15" s="160"/>
      <c r="X15" s="160"/>
      <c r="Y15" s="160"/>
      <c r="Z15" s="160"/>
      <c r="AA15" s="160"/>
    </row>
    <row r="16" ht="60" customHeight="1"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</row>
    <row r="17" ht="60" customHeight="1">
      <c r="B17" s="160" t="str">
        <v>재고 회수 확률 민감도</v>
      </c>
      <c r="C17" s="160"/>
      <c r="D17" s="160"/>
      <c r="E17" s="160"/>
      <c r="F17" s="160"/>
      <c r="G17" s="160"/>
      <c r="H17" s="160"/>
      <c r="I17" s="160"/>
      <c r="J17" s="160"/>
      <c r="K17" s="160" t="str">
        <v>재고 회수 확률 민감도</v>
      </c>
      <c r="L17" s="160"/>
      <c r="M17" s="160"/>
      <c r="N17" s="160"/>
      <c r="O17" s="160"/>
      <c r="P17" s="160"/>
      <c r="Q17" s="160"/>
      <c r="R17" s="160"/>
      <c r="S17" s="160"/>
      <c r="T17" s="160" t="str">
        <v>재고 회수 확률 민감도</v>
      </c>
      <c r="U17" s="160"/>
      <c r="V17" s="160"/>
      <c r="W17" s="160"/>
      <c r="X17" s="160"/>
      <c r="Y17" s="160"/>
      <c r="Z17" s="160"/>
      <c r="AA17" s="160"/>
    </row>
    <row r="18" ht="60" customHeight="1">
      <c r="B18" s="160" t="str">
        <v>회수 확률</v>
      </c>
      <c r="C18" s="160" t="str">
        <v>대기와 지원</v>
      </c>
      <c r="D18" s="160" t="str">
        <v>긴급 재발송</v>
      </c>
      <c r="E18" s="160" t="str">
        <v>수령인 선택 대체품</v>
      </c>
      <c r="F18" s="160" t="str">
        <v>환불</v>
      </c>
      <c r="G18" s="160"/>
      <c r="H18" s="160"/>
      <c r="I18" s="160"/>
      <c r="J18" s="160"/>
      <c r="K18" s="160" t="str">
        <v>회수 확률</v>
      </c>
      <c r="L18" s="160" t="str">
        <v>대기와 지원</v>
      </c>
      <c r="M18" s="160" t="str">
        <v>긴급 재발송</v>
      </c>
      <c r="N18" s="160" t="str">
        <v>수령인 선택 대체품</v>
      </c>
      <c r="O18" s="160" t="str">
        <v>환불</v>
      </c>
      <c r="P18" s="160"/>
      <c r="Q18" s="160"/>
      <c r="R18" s="160"/>
      <c r="S18" s="160"/>
      <c r="T18" s="160" t="str">
        <v>회수 확률</v>
      </c>
      <c r="U18" s="160" t="str">
        <v>대기와 지원</v>
      </c>
      <c r="V18" s="160" t="str">
        <v>긴급 재발송</v>
      </c>
      <c r="W18" s="160" t="str">
        <v>수령인 선택 대체품</v>
      </c>
      <c r="X18" s="160" t="str">
        <v>환불</v>
      </c>
      <c r="Y18" s="160"/>
      <c r="Z18" s="160"/>
      <c r="AA18" s="160"/>
    </row>
    <row r="19" ht="34" customHeight="1">
      <c r="B19" s="178" t="n">
        <v>0</v>
      </c>
      <c r="C19" s="179" t="str">
        <f>IF(AND(ISNUMBER(C7),AND(ISNUMBER('입력'!C23),'입력'!C23&gt;=0,ISNUMBER('입력'!C24),'입력'!C24&gt;=0,ISNUMBER('입력'!C25),'입력'!C25&gt;=0)),C7-('입력'!C23+'입력'!C24+'입력'!C25*B19)*'입력'!C36,"입력 필요")</f>
        <v>입력 필요</v>
      </c>
      <c r="D19" s="179" t="str">
        <f>IF(AND(ISNUMBER(C8),AND(ISNUMBER('입력'!C23),'입력'!C23&gt;=0,ISNUMBER('입력'!C24),'입력'!C24&gt;=0,ISNUMBER('입력'!C25),'입력'!C25&gt;=0)),C8-('입력'!C23+'입력'!C24+'입력'!C25*B19)*'입력'!C36,"입력 필요")</f>
        <v>입력 필요</v>
      </c>
      <c r="E19" s="179" t="str">
        <f>IF(AND(ISNUMBER(C9),AND(ISNUMBER('입력'!C23),'입력'!C23&gt;=0,ISNUMBER('입력'!C24),'입력'!C24&gt;=0,ISNUMBER('입력'!C25),'입력'!C25&gt;=0)),C9-('입력'!C23+'입력'!C24+'입력'!C25*B19)*'입력'!C36,"입력 필요")</f>
        <v>입력 필요</v>
      </c>
      <c r="F19" s="179" t="str">
        <f>IF(AND(ISNUMBER(C10),AND(ISNUMBER('입력'!C23),'입력'!C23&gt;=0,ISNUMBER('입력'!C24),'입력'!C24&gt;=0,ISNUMBER('입력'!C25),'입력'!C25&gt;=0)),C10-('입력'!C23+'입력'!C24+'입력'!C25*B19)*'입력'!C36,"입력 필요")</f>
        <v>입력 필요</v>
      </c>
      <c r="G19" s="180"/>
      <c r="H19" s="180"/>
      <c r="I19" s="180"/>
      <c r="J19" s="180"/>
      <c r="K19" s="178" t="n">
        <v>0</v>
      </c>
      <c r="L19" s="179" t="n">
        <f>IF(AND(ISNUMBER(L7),AND(ISNUMBER('입력'!D23),'입력'!D23&gt;=0,ISNUMBER('입력'!D24),'입력'!D24&gt;=0,ISNUMBER('입력'!D25),'입력'!D25&gt;=0)),L7-('입력'!D23+'입력'!D24+'입력'!D25*K19)*'입력'!D36,"입력 필요")</f>
        <v>12500</v>
      </c>
      <c r="M19" s="179" t="n">
        <f>IF(AND(ISNUMBER(L8),AND(ISNUMBER('입력'!D23),'입력'!D23&gt;=0,ISNUMBER('입력'!D24),'입력'!D24&gt;=0,ISNUMBER('입력'!D25),'입력'!D25&gt;=0)),L8-('입력'!D23+'입력'!D24+'입력'!D25*K19)*'입력'!D36,"입력 필요")</f>
        <v>101500</v>
      </c>
      <c r="N19" s="179" t="n">
        <f>IF(AND(ISNUMBER(L9),AND(ISNUMBER('입력'!D23),'입력'!D23&gt;=0,ISNUMBER('입력'!D24),'입력'!D24&gt;=0,ISNUMBER('입력'!D25),'입력'!D25&gt;=0)),L9-('입력'!D23+'입력'!D24+'입력'!D25*K19)*'입력'!D36,"입력 필요")</f>
        <v>76500</v>
      </c>
      <c r="O19" s="179" t="n">
        <f>IF(AND(ISNUMBER(L10),AND(ISNUMBER('입력'!D23),'입력'!D23&gt;=0,ISNUMBER('입력'!D24),'입력'!D24&gt;=0,ISNUMBER('입력'!D25),'입력'!D25&gt;=0)),L10-('입력'!D23+'입력'!D24+'입력'!D25*K19)*'입력'!D36,"입력 필요")</f>
        <v>68500</v>
      </c>
      <c r="P19" s="180"/>
      <c r="Q19" s="180"/>
      <c r="R19" s="180"/>
      <c r="S19" s="180"/>
      <c r="T19" s="178" t="n">
        <v>0</v>
      </c>
      <c r="U19" s="179" t="n">
        <f>IF(AND(ISNUMBER(U7),AND(ISNUMBER('입력'!E23),'입력'!E23&gt;=0,ISNUMBER('입력'!E24),'입력'!E24&gt;=0,ISNUMBER('입력'!E25),'입력'!E25&gt;=0)),U7-('입력'!E23+'입력'!E24+'입력'!E25*T19)*'입력'!E36,"입력 필요")</f>
        <v>40773.33333333333</v>
      </c>
      <c r="V19" s="179" t="n">
        <f>IF(AND(ISNUMBER(U8),AND(ISNUMBER('입력'!E23),'입력'!E23&gt;=0,ISNUMBER('입력'!E24),'입력'!E24&gt;=0,ISNUMBER('입력'!E25),'입력'!E25&gt;=0)),U8-('입력'!E23+'입력'!E24+'입력'!E25*T19)*'입력'!E36,"입력 필요")</f>
        <v>158923.3333333333</v>
      </c>
      <c r="W19" s="179" t="n">
        <f>IF(AND(ISNUMBER(U9),AND(ISNUMBER('입력'!E23),'입력'!E23&gt;=0,ISNUMBER('입력'!E24),'입력'!E24&gt;=0,ISNUMBER('입력'!E25),'입력'!E25&gt;=0)),U9-('입력'!E23+'입력'!E24+'입력'!E25*T19)*'입력'!E36,"입력 필요")</f>
        <v>110273.33333333333</v>
      </c>
      <c r="X19" s="179" t="n">
        <f>IF(AND(ISNUMBER(U10),AND(ISNUMBER('입력'!E23),'입력'!E23&gt;=0,ISNUMBER('입력'!E24),'입력'!E24&gt;=0,ISNUMBER('입력'!E25),'입력'!E25&gt;=0)),U10-('입력'!E23+'입력'!E24+'입력'!E25*T19)*'입력'!E36,"입력 필요")</f>
        <v>99153.33333333333</v>
      </c>
      <c r="Y19" s="180"/>
      <c r="Z19" s="180"/>
      <c r="AA19" s="180"/>
    </row>
    <row r="20" ht="34" customHeight="1">
      <c r="B20" s="178" t="n">
        <v>0.5</v>
      </c>
      <c r="C20" s="179" t="str">
        <f>IF(AND(ISNUMBER(C7),AND(ISNUMBER('입력'!C23),'입력'!C23&gt;=0,ISNUMBER('입력'!C24),'입력'!C24&gt;=0,ISNUMBER('입력'!C25),'입력'!C25&gt;=0)),C7-('입력'!C23+'입력'!C24+'입력'!C25*B20)*'입력'!C36,"입력 필요")</f>
        <v>입력 필요</v>
      </c>
      <c r="D20" s="179" t="str">
        <f>IF(AND(ISNUMBER(C8),AND(ISNUMBER('입력'!C23),'입력'!C23&gt;=0,ISNUMBER('입력'!C24),'입력'!C24&gt;=0,ISNUMBER('입력'!C25),'입력'!C25&gt;=0)),C8-('입력'!C23+'입력'!C24+'입력'!C25*B20)*'입력'!C36,"입력 필요")</f>
        <v>입력 필요</v>
      </c>
      <c r="E20" s="179" t="str">
        <f>IF(AND(ISNUMBER(C9),AND(ISNUMBER('입력'!C23),'입력'!C23&gt;=0,ISNUMBER('입력'!C24),'입력'!C24&gt;=0,ISNUMBER('입력'!C25),'입력'!C25&gt;=0)),C9-('입력'!C23+'입력'!C24+'입력'!C25*B20)*'입력'!C36,"입력 필요")</f>
        <v>입력 필요</v>
      </c>
      <c r="F20" s="179" t="str">
        <f>IF(AND(ISNUMBER(C10),AND(ISNUMBER('입력'!C23),'입력'!C23&gt;=0,ISNUMBER('입력'!C24),'입력'!C24&gt;=0,ISNUMBER('입력'!C25),'입력'!C25&gt;=0)),C10-('입력'!C23+'입력'!C24+'입력'!C25*B20)*'입력'!C36,"입력 필요")</f>
        <v>입력 필요</v>
      </c>
      <c r="G20" s="180"/>
      <c r="H20" s="180"/>
      <c r="I20" s="180"/>
      <c r="J20" s="180"/>
      <c r="K20" s="178" t="n">
        <v>0.5</v>
      </c>
      <c r="L20" s="179" t="n">
        <f>IF(AND(ISNUMBER(L7),AND(ISNUMBER('입력'!D23),'입력'!D23&gt;=0,ISNUMBER('입력'!D24),'입력'!D24&gt;=0,ISNUMBER('입력'!D25),'입력'!D25&gt;=0)),L7-('입력'!D23+'입력'!D24+'입력'!D25*K20)*'입력'!D36,"입력 필요")</f>
        <v>12500</v>
      </c>
      <c r="M20" s="179" t="n">
        <f>IF(AND(ISNUMBER(L8),AND(ISNUMBER('입력'!D23),'입력'!D23&gt;=0,ISNUMBER('입력'!D24),'입력'!D24&gt;=0,ISNUMBER('입력'!D25),'입력'!D25&gt;=0)),L8-('입력'!D23+'입력'!D24+'입력'!D25*K20)*'입력'!D36,"입력 필요")</f>
        <v>101500</v>
      </c>
      <c r="N20" s="179" t="n">
        <f>IF(AND(ISNUMBER(L9),AND(ISNUMBER('입력'!D23),'입력'!D23&gt;=0,ISNUMBER('입력'!D24),'입력'!D24&gt;=0,ISNUMBER('입력'!D25),'입력'!D25&gt;=0)),L9-('입력'!D23+'입력'!D24+'입력'!D25*K20)*'입력'!D36,"입력 필요")</f>
        <v>76500</v>
      </c>
      <c r="O20" s="179" t="n">
        <f>IF(AND(ISNUMBER(L10),AND(ISNUMBER('입력'!D23),'입력'!D23&gt;=0,ISNUMBER('입력'!D24),'입력'!D24&gt;=0,ISNUMBER('입력'!D25),'입력'!D25&gt;=0)),L10-('입력'!D23+'입력'!D24+'입력'!D25*K20)*'입력'!D36,"입력 필요")</f>
        <v>68500</v>
      </c>
      <c r="P20" s="180"/>
      <c r="Q20" s="180"/>
      <c r="R20" s="180"/>
      <c r="S20" s="180"/>
      <c r="T20" s="178" t="n">
        <v>0.5</v>
      </c>
      <c r="U20" s="179" t="n">
        <f>IF(AND(ISNUMBER(U7),AND(ISNUMBER('입력'!E23),'입력'!E23&gt;=0,ISNUMBER('입력'!E24),'입력'!E24&gt;=0,ISNUMBER('입력'!E25),'입력'!E25&gt;=0)),U7-('입력'!E23+'입력'!E24+'입력'!E25*T20)*'입력'!E36,"입력 필요")</f>
        <v>33823.33333333333</v>
      </c>
      <c r="V20" s="179" t="n">
        <f>IF(AND(ISNUMBER(U8),AND(ISNUMBER('입력'!E23),'입력'!E23&gt;=0,ISNUMBER('입력'!E24),'입력'!E24&gt;=0,ISNUMBER('입력'!E25),'입력'!E25&gt;=0)),U8-('입력'!E23+'입력'!E24+'입력'!E25*T20)*'입력'!E36,"입력 필요")</f>
        <v>151973.3333333333</v>
      </c>
      <c r="W20" s="179" t="n">
        <f>IF(AND(ISNUMBER(U9),AND(ISNUMBER('입력'!E23),'입력'!E23&gt;=0,ISNUMBER('입력'!E24),'입력'!E24&gt;=0,ISNUMBER('입력'!E25),'입력'!E25&gt;=0)),U9-('입력'!E23+'입력'!E24+'입력'!E25*T20)*'입력'!E36,"입력 필요")</f>
        <v>103323.33333333333</v>
      </c>
      <c r="X20" s="179" t="n">
        <f>IF(AND(ISNUMBER(U10),AND(ISNUMBER('입력'!E23),'입력'!E23&gt;=0,ISNUMBER('입력'!E24),'입력'!E24&gt;=0,ISNUMBER('입력'!E25),'입력'!E25&gt;=0)),U10-('입력'!E23+'입력'!E24+'입력'!E25*T20)*'입력'!E36,"입력 필요")</f>
        <v>92203.33333333333</v>
      </c>
      <c r="Y20" s="180"/>
      <c r="Z20" s="180"/>
      <c r="AA20" s="180"/>
    </row>
    <row r="21" ht="34" customHeight="1">
      <c r="B21" s="178" t="n">
        <v>1</v>
      </c>
      <c r="C21" s="179" t="str">
        <f>IF(AND(ISNUMBER(C7),AND(ISNUMBER('입력'!C23),'입력'!C23&gt;=0,ISNUMBER('입력'!C24),'입력'!C24&gt;=0,ISNUMBER('입력'!C25),'입력'!C25&gt;=0)),C7-('입력'!C23+'입력'!C24+'입력'!C25*B21)*'입력'!C36,"입력 필요")</f>
        <v>입력 필요</v>
      </c>
      <c r="D21" s="179" t="str">
        <f>IF(AND(ISNUMBER(C8),AND(ISNUMBER('입력'!C23),'입력'!C23&gt;=0,ISNUMBER('입력'!C24),'입력'!C24&gt;=0,ISNUMBER('입력'!C25),'입력'!C25&gt;=0)),C8-('입력'!C23+'입력'!C24+'입력'!C25*B21)*'입력'!C36,"입력 필요")</f>
        <v>입력 필요</v>
      </c>
      <c r="E21" s="179" t="str">
        <f>IF(AND(ISNUMBER(C9),AND(ISNUMBER('입력'!C23),'입력'!C23&gt;=0,ISNUMBER('입력'!C24),'입력'!C24&gt;=0,ISNUMBER('입력'!C25),'입력'!C25&gt;=0)),C9-('입력'!C23+'입력'!C24+'입력'!C25*B21)*'입력'!C36,"입력 필요")</f>
        <v>입력 필요</v>
      </c>
      <c r="F21" s="179" t="str">
        <f>IF(AND(ISNUMBER(C10),AND(ISNUMBER('입력'!C23),'입력'!C23&gt;=0,ISNUMBER('입력'!C24),'입력'!C24&gt;=0,ISNUMBER('입력'!C25),'입력'!C25&gt;=0)),C10-('입력'!C23+'입력'!C24+'입력'!C25*B21)*'입력'!C36,"입력 필요")</f>
        <v>입력 필요</v>
      </c>
      <c r="G21" s="180"/>
      <c r="H21" s="180"/>
      <c r="I21" s="180"/>
      <c r="J21" s="180"/>
      <c r="K21" s="178" t="n">
        <v>1</v>
      </c>
      <c r="L21" s="179" t="n">
        <f>IF(AND(ISNUMBER(L7),AND(ISNUMBER('입력'!D23),'입력'!D23&gt;=0,ISNUMBER('입력'!D24),'입력'!D24&gt;=0,ISNUMBER('입력'!D25),'입력'!D25&gt;=0)),L7-('입력'!D23+'입력'!D24+'입력'!D25*K21)*'입력'!D36,"입력 필요")</f>
        <v>12500</v>
      </c>
      <c r="M21" s="179" t="n">
        <f>IF(AND(ISNUMBER(L8),AND(ISNUMBER('입력'!D23),'입력'!D23&gt;=0,ISNUMBER('입력'!D24),'입력'!D24&gt;=0,ISNUMBER('입력'!D25),'입력'!D25&gt;=0)),L8-('입력'!D23+'입력'!D24+'입력'!D25*K21)*'입력'!D36,"입력 필요")</f>
        <v>101500</v>
      </c>
      <c r="N21" s="179" t="n">
        <f>IF(AND(ISNUMBER(L9),AND(ISNUMBER('입력'!D23),'입력'!D23&gt;=0,ISNUMBER('입력'!D24),'입력'!D24&gt;=0,ISNUMBER('입력'!D25),'입력'!D25&gt;=0)),L9-('입력'!D23+'입력'!D24+'입력'!D25*K21)*'입력'!D36,"입력 필요")</f>
        <v>76500</v>
      </c>
      <c r="O21" s="179" t="n">
        <f>IF(AND(ISNUMBER(L10),AND(ISNUMBER('입력'!D23),'입력'!D23&gt;=0,ISNUMBER('입력'!D24),'입력'!D24&gt;=0,ISNUMBER('입력'!D25),'입력'!D25&gt;=0)),L10-('입력'!D23+'입력'!D24+'입력'!D25*K21)*'입력'!D36,"입력 필요")</f>
        <v>68500</v>
      </c>
      <c r="P21" s="180"/>
      <c r="Q21" s="180"/>
      <c r="R21" s="180"/>
      <c r="S21" s="180"/>
      <c r="T21" s="178" t="n">
        <v>1</v>
      </c>
      <c r="U21" s="179" t="n">
        <f>IF(AND(ISNUMBER(U7),AND(ISNUMBER('입력'!E23),'입력'!E23&gt;=0,ISNUMBER('입력'!E24),'입력'!E24&gt;=0,ISNUMBER('입력'!E25),'입력'!E25&gt;=0)),U7-('입력'!E23+'입력'!E24+'입력'!E25*T21)*'입력'!E36,"입력 필요")</f>
        <v>26873.33333333333</v>
      </c>
      <c r="V21" s="179" t="n">
        <f>IF(AND(ISNUMBER(U8),AND(ISNUMBER('입력'!E23),'입력'!E23&gt;=0,ISNUMBER('입력'!E24),'입력'!E24&gt;=0,ISNUMBER('입력'!E25),'입력'!E25&gt;=0)),U8-('입력'!E23+'입력'!E24+'입력'!E25*T21)*'입력'!E36,"입력 필요")</f>
        <v>145023.3333333333</v>
      </c>
      <c r="W21" s="179" t="n">
        <f>IF(AND(ISNUMBER(U9),AND(ISNUMBER('입력'!E23),'입력'!E23&gt;=0,ISNUMBER('입력'!E24),'입력'!E24&gt;=0,ISNUMBER('입력'!E25),'입력'!E25&gt;=0)),U9-('입력'!E23+'입력'!E24+'입력'!E25*T21)*'입력'!E36,"입력 필요")</f>
        <v>96373.33333333333</v>
      </c>
      <c r="X21" s="179" t="n">
        <f>IF(AND(ISNUMBER(U10),AND(ISNUMBER('입력'!E23),'입력'!E23&gt;=0,ISNUMBER('입력'!E24),'입력'!E24&gt;=0,ISNUMBER('입력'!E25),'입력'!E25&gt;=0)),U10-('입력'!E23+'입력'!E24+'입력'!E25*T21)*'입력'!E36,"입력 필요")</f>
        <v>85253.33333333333</v>
      </c>
      <c r="Y21" s="180"/>
      <c r="Z21" s="180"/>
      <c r="AA21" s="180"/>
    </row>
    <row r="22" ht="34" customHeight="1"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</row>
    <row r="23" ht="34" customHeight="1">
      <c r="B23" s="160" t="str">
        <v>재고 회수 확률만 바꾸며 공급업체·운송사 환급과 나머지 입력은 고정합니다. 회수액이 각 대안에 적용되는지 확인하고 중복 차감하지 마세요. 예시는 가정이며 시장 평균이 아닙니다.</v>
      </c>
      <c r="C23" s="160"/>
      <c r="D23" s="160"/>
      <c r="E23" s="160"/>
      <c r="F23" s="160"/>
      <c r="G23" s="160"/>
      <c r="H23" s="160"/>
      <c r="I23" s="160"/>
      <c r="J23" s="180"/>
      <c r="K23" s="160" t="str">
        <v>재고 회수 확률만 바꾸며 공급업체·운송사 환급과 나머지 입력은 고정합니다. 회수액이 각 대안에 적용되는지 확인하고 중복 차감하지 마세요. 예시는 가정이며 시장 평균이 아닙니다.</v>
      </c>
      <c r="L23" s="160"/>
      <c r="M23" s="160"/>
      <c r="N23" s="160"/>
      <c r="O23" s="160"/>
      <c r="P23" s="160"/>
      <c r="Q23" s="160"/>
      <c r="R23" s="160"/>
      <c r="S23" s="180"/>
      <c r="T23" s="160" t="str">
        <v>재고 회수 확률만 바꾸며 공급업체·운송사 환급과 나머지 입력은 고정합니다. 회수액이 각 대안에 적용되는지 확인하고 중복 차감하지 마세요. 예시는 가정이며 시장 평균이 아닙니다.</v>
      </c>
      <c r="U23" s="160"/>
      <c r="V23" s="160"/>
      <c r="W23" s="160"/>
      <c r="X23" s="160"/>
      <c r="Y23" s="160"/>
      <c r="Z23" s="160"/>
      <c r="AA23" s="160"/>
    </row>
    <row r="24" ht="34" customHeight="1">
      <c r="B24" s="160"/>
      <c r="C24" s="160"/>
      <c r="D24" s="160"/>
      <c r="E24" s="160"/>
      <c r="F24" s="160"/>
      <c r="G24" s="160"/>
      <c r="H24" s="160"/>
      <c r="I24" s="160"/>
      <c r="J24" s="180"/>
      <c r="K24" s="160"/>
      <c r="L24" s="160"/>
      <c r="M24" s="160"/>
      <c r="N24" s="160"/>
      <c r="O24" s="160"/>
      <c r="P24" s="160"/>
      <c r="Q24" s="160"/>
      <c r="R24" s="160"/>
      <c r="S24" s="180"/>
      <c r="T24" s="160"/>
      <c r="U24" s="160"/>
      <c r="V24" s="160"/>
      <c r="W24" s="160"/>
      <c r="X24" s="160"/>
      <c r="Y24" s="160"/>
      <c r="Z24" s="160"/>
      <c r="AA24" s="160"/>
    </row>
    <row r="25" ht="34" customHeight="1">
      <c r="B25" s="160"/>
      <c r="C25" s="160"/>
      <c r="D25" s="160"/>
      <c r="E25" s="160"/>
      <c r="F25" s="160"/>
      <c r="G25" s="160"/>
      <c r="H25" s="160"/>
      <c r="I25" s="160"/>
      <c r="J25" s="180"/>
      <c r="K25" s="160"/>
      <c r="L25" s="160"/>
      <c r="M25" s="160"/>
      <c r="N25" s="160"/>
      <c r="O25" s="160"/>
      <c r="P25" s="160"/>
      <c r="Q25" s="160"/>
      <c r="R25" s="160"/>
      <c r="S25" s="180"/>
      <c r="T25" s="160"/>
      <c r="U25" s="160"/>
      <c r="V25" s="160"/>
      <c r="W25" s="160"/>
      <c r="X25" s="160"/>
      <c r="Y25" s="160"/>
      <c r="Z25" s="160"/>
      <c r="AA25" s="160"/>
    </row>
    <row r="26"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</row>
    <row r="2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</row>
    <row r="28" ht="60" customHeight="1">
      <c r="B28" s="160" t="str">
        <v>건당 세금 민감도</v>
      </c>
      <c r="C28" s="160"/>
      <c r="D28" s="160"/>
      <c r="E28" s="160"/>
      <c r="F28" s="160"/>
      <c r="G28" s="160"/>
      <c r="H28" s="160"/>
      <c r="I28" s="160"/>
      <c r="J28" s="160"/>
      <c r="K28" s="160" t="str">
        <v>건당 세금 민감도</v>
      </c>
      <c r="L28" s="160"/>
      <c r="M28" s="160"/>
      <c r="N28" s="160"/>
      <c r="O28" s="160"/>
      <c r="P28" s="160"/>
      <c r="Q28" s="160"/>
      <c r="R28" s="160"/>
      <c r="S28" s="160"/>
      <c r="T28" s="160" t="str">
        <v>건당 세금 민감도</v>
      </c>
      <c r="U28" s="160"/>
      <c r="V28" s="160"/>
      <c r="W28" s="160"/>
      <c r="X28" s="160"/>
      <c r="Y28" s="160"/>
      <c r="Z28" s="160"/>
      <c r="AA28" s="160"/>
    </row>
    <row r="29" ht="60" customHeight="1">
      <c r="B29" s="160" t="str">
        <v>건당 세금(입력 통화)</v>
      </c>
      <c r="C29" s="160" t="str">
        <v>재발송 순비용</v>
      </c>
      <c r="D29" s="160" t="str">
        <v>대체품 순비용</v>
      </c>
      <c r="E29" s="160" t="str">
        <v>재발송과 대체품 차이</v>
      </c>
      <c r="F29" s="160"/>
      <c r="G29" s="160"/>
      <c r="H29" s="160"/>
      <c r="I29" s="160"/>
      <c r="J29" s="160"/>
      <c r="K29" s="160" t="str">
        <v>건당 세금(입력 통화)</v>
      </c>
      <c r="L29" s="160" t="str">
        <v>재발송 순비용</v>
      </c>
      <c r="M29" s="160" t="str">
        <v>대체품 순비용</v>
      </c>
      <c r="N29" s="160" t="str">
        <v>재발송과 대체품 차이</v>
      </c>
      <c r="O29" s="160"/>
      <c r="P29" s="160"/>
      <c r="Q29" s="160"/>
      <c r="R29" s="160"/>
      <c r="S29" s="160"/>
      <c r="T29" s="160" t="str">
        <v>건당 세금(입력 통화)</v>
      </c>
      <c r="U29" s="160" t="str">
        <v>재발송 순비용</v>
      </c>
      <c r="V29" s="160" t="str">
        <v>대체품 순비용</v>
      </c>
      <c r="W29" s="160" t="str">
        <v>재발송과 대체품 차이</v>
      </c>
      <c r="X29" s="160"/>
      <c r="Y29" s="160"/>
      <c r="Z29" s="160"/>
      <c r="AA29" s="160"/>
    </row>
    <row r="30" ht="34" customHeight="1">
      <c r="B30" s="179" t="str">
        <f>IF(AND(ISNUMBER('입력'!C19),'입력'!C19&gt;=0),'입력'!C19*0,"입력 필요")</f>
        <v>입력 필요</v>
      </c>
      <c r="C30" s="179" t="str">
        <f>IF(AND(ISNUMBER(E8),ISNUMBER(B30)),E8+(B30-'입력'!C19)*'입력'!C13*'입력'!C36,"입력 필요")</f>
        <v>입력 필요</v>
      </c>
      <c r="D30" s="179" t="str">
        <f>E9</f>
        <v>입력 필요</v>
      </c>
      <c r="E30" s="179" t="str">
        <f>IF(AND(ISNUMBER(C30),ISNUMBER(D30)),C30-D30,"입력 필요")</f>
        <v>입력 필요</v>
      </c>
      <c r="F30" s="180"/>
      <c r="G30" s="180"/>
      <c r="H30" s="180"/>
      <c r="I30" s="180"/>
      <c r="J30" s="180"/>
      <c r="K30" s="179" t="n">
        <f>IF(AND(ISNUMBER('입력'!D19),'입력'!D19&gt;=0),'입력'!D19*0,"입력 필요")</f>
        <v>0</v>
      </c>
      <c r="L30" s="179" t="n">
        <f>IF(AND(ISNUMBER(N8),ISNUMBER(K30)),N8+(K30-'입력'!D19)*'입력'!D13*'입력'!D36,"입력 필요")</f>
        <v>101500</v>
      </c>
      <c r="M30" s="179" t="n">
        <f>N9</f>
        <v>76500</v>
      </c>
      <c r="N30" s="179" t="n">
        <f>IF(AND(ISNUMBER(L30),ISNUMBER(M30)),L30-M30,"입력 필요")</f>
        <v>25000</v>
      </c>
      <c r="O30" s="180"/>
      <c r="P30" s="180"/>
      <c r="Q30" s="180"/>
      <c r="R30" s="180"/>
      <c r="S30" s="180"/>
      <c r="T30" s="179" t="n">
        <f>IF(AND(ISNUMBER('입력'!E19),'입력'!E19&gt;=0),'입력'!E19*0,"입력 필요")</f>
        <v>0</v>
      </c>
      <c r="U30" s="179" t="n">
        <f>IF(AND(ISNUMBER(W8),ISNUMBER(T30)),W8+(T30-'입력'!E19)*'입력'!E13*'입력'!E36,"입력 필요")</f>
        <v>142243.3333333333</v>
      </c>
      <c r="V30" s="179" t="n">
        <f>W9</f>
        <v>103323.33333333333</v>
      </c>
      <c r="W30" s="179" t="n">
        <f>IF(AND(ISNUMBER(U30),ISNUMBER(V30)),U30-V30,"입력 필요")</f>
        <v>38919.999999999985</v>
      </c>
      <c r="X30" s="180"/>
      <c r="Y30" s="180"/>
      <c r="Z30" s="180"/>
      <c r="AA30" s="180"/>
    </row>
    <row r="31" ht="34" customHeight="1">
      <c r="B31" s="179" t="str">
        <f>IF(AND(ISNUMBER('입력'!C19),'입력'!C19&gt;=0),'입력'!C19*1,"입력 필요")</f>
        <v>입력 필요</v>
      </c>
      <c r="C31" s="179" t="str">
        <f>IF(AND(ISNUMBER(E8),ISNUMBER(B31)),E8+(B31-'입력'!C19)*'입력'!C13*'입력'!C36,"입력 필요")</f>
        <v>입력 필요</v>
      </c>
      <c r="D31" s="179" t="str">
        <f>E9</f>
        <v>입력 필요</v>
      </c>
      <c r="E31" s="179" t="str">
        <f>IF(AND(ISNUMBER(C31),ISNUMBER(D31)),C31-D31,"입력 필요")</f>
        <v>입력 필요</v>
      </c>
      <c r="F31" s="180"/>
      <c r="G31" s="180"/>
      <c r="H31" s="180"/>
      <c r="I31" s="180"/>
      <c r="J31" s="180"/>
      <c r="K31" s="179" t="n">
        <f>IF(AND(ISNUMBER('입력'!D19),'입력'!D19&gt;=0),'입력'!D19*1,"입력 필요")</f>
        <v>0</v>
      </c>
      <c r="L31" s="179" t="n">
        <f>IF(AND(ISNUMBER(N8),ISNUMBER(K31)),N8+(K31-'입력'!D19)*'입력'!D13*'입력'!D36,"입력 필요")</f>
        <v>101500</v>
      </c>
      <c r="M31" s="179" t="n">
        <f>N9</f>
        <v>76500</v>
      </c>
      <c r="N31" s="179" t="n">
        <f>IF(AND(ISNUMBER(L31),ISNUMBER(M31)),L31-M31,"입력 필요")</f>
        <v>25000</v>
      </c>
      <c r="O31" s="180"/>
      <c r="P31" s="180"/>
      <c r="Q31" s="180"/>
      <c r="R31" s="180"/>
      <c r="S31" s="180"/>
      <c r="T31" s="179" t="n">
        <f>IF(AND(ISNUMBER('입력'!E19),'입력'!E19&gt;=0),'입력'!E19*1,"입력 필요")</f>
        <v>7</v>
      </c>
      <c r="U31" s="179" t="n">
        <f>IF(AND(ISNUMBER(W8),ISNUMBER(T31)),W8+(T31-'입력'!E19)*'입력'!E13*'입력'!E36,"입력 필요")</f>
        <v>151973.3333333333</v>
      </c>
      <c r="V31" s="179" t="n">
        <f>W9</f>
        <v>103323.33333333333</v>
      </c>
      <c r="W31" s="179" t="n">
        <f>IF(AND(ISNUMBER(U31),ISNUMBER(V31)),U31-V31,"입력 필요")</f>
        <v>48649.999999999985</v>
      </c>
      <c r="X31" s="180"/>
      <c r="Y31" s="180"/>
      <c r="Z31" s="180"/>
      <c r="AA31" s="180"/>
    </row>
    <row r="32" ht="34" customHeight="1">
      <c r="B32" s="179" t="str">
        <f>IF(AND(ISNUMBER('입력'!C19),'입력'!C19&gt;=0),'입력'!C19*2,"입력 필요")</f>
        <v>입력 필요</v>
      </c>
      <c r="C32" s="179" t="str">
        <f>IF(AND(ISNUMBER(E8),ISNUMBER(B32)),E8+(B32-'입력'!C19)*'입력'!C13*'입력'!C36,"입력 필요")</f>
        <v>입력 필요</v>
      </c>
      <c r="D32" s="179" t="str">
        <f>E9</f>
        <v>입력 필요</v>
      </c>
      <c r="E32" s="179" t="str">
        <f>IF(AND(ISNUMBER(C32),ISNUMBER(D32)),C32-D32,"입력 필요")</f>
        <v>입력 필요</v>
      </c>
      <c r="F32" s="180"/>
      <c r="G32" s="180"/>
      <c r="H32" s="180"/>
      <c r="I32" s="180"/>
      <c r="J32" s="180"/>
      <c r="K32" s="179" t="n">
        <f>IF(AND(ISNUMBER('입력'!D19),'입력'!D19&gt;=0),'입력'!D19*2,"입력 필요")</f>
        <v>0</v>
      </c>
      <c r="L32" s="179" t="n">
        <f>IF(AND(ISNUMBER(N8),ISNUMBER(K32)),N8+(K32-'입력'!D19)*'입력'!D13*'입력'!D36,"입력 필요")</f>
        <v>101500</v>
      </c>
      <c r="M32" s="179" t="n">
        <f>N9</f>
        <v>76500</v>
      </c>
      <c r="N32" s="179" t="n">
        <f>IF(AND(ISNUMBER(L32),ISNUMBER(M32)),L32-M32,"입력 필요")</f>
        <v>25000</v>
      </c>
      <c r="O32" s="180"/>
      <c r="P32" s="180"/>
      <c r="Q32" s="180"/>
      <c r="R32" s="180"/>
      <c r="S32" s="180"/>
      <c r="T32" s="179" t="n">
        <f>IF(AND(ISNUMBER('입력'!E19),'입력'!E19&gt;=0),'입력'!E19*2,"입력 필요")</f>
        <v>14</v>
      </c>
      <c r="U32" s="179" t="n">
        <f>IF(AND(ISNUMBER(W8),ISNUMBER(T32)),W8+(T32-'입력'!E19)*'입력'!E13*'입력'!E36,"입력 필요")</f>
        <v>161703.3333333333</v>
      </c>
      <c r="V32" s="179" t="n">
        <f>W9</f>
        <v>103323.33333333333</v>
      </c>
      <c r="W32" s="179" t="n">
        <f>IF(AND(ISNUMBER(U32),ISNUMBER(V32)),U32-V32,"입력 필요")</f>
        <v>58379.999999999985</v>
      </c>
      <c r="X32" s="180"/>
      <c r="Y32" s="180"/>
      <c r="Z32" s="180"/>
      <c r="AA32" s="180"/>
    </row>
    <row r="33" ht="34" customHeight="1">
      <c r="B33" s="179"/>
      <c r="C33" s="179"/>
      <c r="D33" s="179"/>
      <c r="E33" s="179"/>
      <c r="F33" s="180"/>
      <c r="G33" s="180"/>
      <c r="H33" s="180"/>
      <c r="I33" s="180"/>
      <c r="J33" s="180"/>
      <c r="K33" s="179"/>
      <c r="L33" s="179"/>
      <c r="M33" s="179"/>
      <c r="N33" s="179"/>
      <c r="O33" s="180"/>
      <c r="P33" s="180"/>
      <c r="Q33" s="180"/>
      <c r="R33" s="180"/>
      <c r="S33" s="180"/>
      <c r="T33" s="179"/>
      <c r="U33" s="179"/>
      <c r="V33" s="179"/>
      <c r="W33" s="179"/>
      <c r="X33" s="180"/>
      <c r="Y33" s="180"/>
      <c r="Z33" s="180"/>
      <c r="AA33" s="180"/>
    </row>
    <row r="34" ht="55" customHeight="1">
      <c r="B34" s="163" t="str">
        <v>비용이 같아지는 건당 세금</v>
      </c>
      <c r="C34" s="163"/>
      <c r="D34" s="163" t="str">
        <f>IF(AND(ISNUMBER(E8),ISNUMBER(E9)),(E9-E8)/'입력'!C36/'입력'!C13+'입력'!C19,"입력 필요")</f>
        <v>입력 필요</v>
      </c>
      <c r="E34" s="163"/>
      <c r="F34" s="160"/>
      <c r="G34" s="160"/>
      <c r="H34" s="160"/>
      <c r="I34" s="160"/>
      <c r="J34" s="160"/>
      <c r="K34" s="163" t="str">
        <v>비용이 같아지는 건당 세금</v>
      </c>
      <c r="L34" s="163"/>
      <c r="M34" s="163" t="n">
        <f>IF(AND(ISNUMBER(N8),ISNUMBER(N9)),(N9-N8)/'입력'!D36/'입력'!D13+'입력'!D19,"입력 필요")</f>
        <v>-25000</v>
      </c>
      <c r="N34" s="163"/>
      <c r="O34" s="160"/>
      <c r="P34" s="160"/>
      <c r="Q34" s="160"/>
      <c r="R34" s="160"/>
      <c r="S34" s="160"/>
      <c r="T34" s="163" t="str">
        <v>비용이 같아지는 건당 세금</v>
      </c>
      <c r="U34" s="163"/>
      <c r="V34" s="163" t="n">
        <f>IF(AND(ISNUMBER(W8),ISNUMBER(W9)),(W9-W8)/'입력'!E36/'입력'!E13+'입력'!E19,"입력 필요")</f>
        <v>-27.999999999999993</v>
      </c>
      <c r="W34" s="163"/>
      <c r="X34" s="160"/>
      <c r="Y34" s="160"/>
      <c r="Z34" s="160"/>
      <c r="AA34" s="160"/>
    </row>
    <row r="35" ht="34" customHeight="1"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</row>
    <row r="36" ht="34" customHeight="1">
      <c r="B36" s="160" t="str">
        <v>임계값이 음수이면 세금이 0이어도 재발송 비용이 더 큽니다. 세 가지 세금은 가정이며 법적 세액 추정이 아닙니다. 세금만 바꾸고 수령인 영향은 별도로 검토합니다.</v>
      </c>
      <c r="C36" s="160"/>
      <c r="D36" s="160"/>
      <c r="E36" s="160"/>
      <c r="F36" s="160"/>
      <c r="G36" s="160"/>
      <c r="H36" s="160"/>
      <c r="I36" s="160"/>
      <c r="J36" s="180"/>
      <c r="K36" s="160" t="str">
        <v>임계값이 음수이면 세금이 0이어도 재발송 비용이 더 큽니다. 세 가지 세금은 가정이며 법적 세액 추정이 아닙니다. 세금만 바꾸고 수령인 영향은 별도로 검토합니다.</v>
      </c>
      <c r="L36" s="160"/>
      <c r="M36" s="160"/>
      <c r="N36" s="160"/>
      <c r="O36" s="160"/>
      <c r="P36" s="160"/>
      <c r="Q36" s="160"/>
      <c r="R36" s="160"/>
      <c r="S36" s="180"/>
      <c r="T36" s="160" t="str">
        <v>임계값이 음수이면 세금이 0이어도 재발송 비용이 더 큽니다. 세 가지 세금은 가정이며 법적 세액 추정이 아닙니다. 세금만 바꾸고 수령인 영향은 별도로 검토합니다.</v>
      </c>
      <c r="U36" s="160"/>
      <c r="V36" s="160"/>
      <c r="W36" s="160"/>
      <c r="X36" s="160"/>
      <c r="Y36" s="160"/>
      <c r="Z36" s="160"/>
      <c r="AA36" s="160"/>
    </row>
    <row r="37" ht="34" customHeight="1">
      <c r="B37" s="160"/>
      <c r="C37" s="160"/>
      <c r="D37" s="160"/>
      <c r="E37" s="160"/>
      <c r="F37" s="160"/>
      <c r="G37" s="160"/>
      <c r="H37" s="160"/>
      <c r="I37" s="160"/>
      <c r="J37" s="180"/>
      <c r="K37" s="160"/>
      <c r="L37" s="160"/>
      <c r="M37" s="160"/>
      <c r="N37" s="160"/>
      <c r="O37" s="160"/>
      <c r="P37" s="160"/>
      <c r="Q37" s="160"/>
      <c r="R37" s="160"/>
      <c r="S37" s="180"/>
      <c r="T37" s="160"/>
      <c r="U37" s="160"/>
      <c r="V37" s="160"/>
      <c r="W37" s="160"/>
      <c r="X37" s="160"/>
      <c r="Y37" s="160"/>
      <c r="Z37" s="160"/>
      <c r="AA37" s="160"/>
    </row>
    <row r="38" ht="34" customHeight="1">
      <c r="B38" s="160"/>
      <c r="C38" s="160"/>
      <c r="D38" s="160"/>
      <c r="E38" s="160"/>
      <c r="F38" s="160"/>
      <c r="G38" s="160"/>
      <c r="H38" s="160"/>
      <c r="I38" s="160"/>
      <c r="J38" s="180"/>
      <c r="K38" s="160"/>
      <c r="L38" s="160"/>
      <c r="M38" s="160"/>
      <c r="N38" s="160"/>
      <c r="O38" s="160"/>
      <c r="P38" s="160"/>
      <c r="Q38" s="160"/>
      <c r="R38" s="160"/>
      <c r="S38" s="180"/>
      <c r="T38" s="160"/>
      <c r="U38" s="160"/>
      <c r="V38" s="160"/>
      <c r="W38" s="160"/>
      <c r="X38" s="160"/>
      <c r="Y38" s="160"/>
      <c r="Z38" s="160"/>
      <c r="AA38" s="160"/>
    </row>
  </sheetData>
  <sheetProtection sheet="1" objects="1" scenarios="1" selectLockedCells="0" selectUnlockedCells="0"/>
  <mergeCells>
    <mergeCell ref="B2:H2"/>
    <mergeCell ref="B3:H3"/>
    <mergeCell ref="B5:I5"/>
    <mergeCell ref="K5:R5"/>
    <mergeCell ref="T5:AA5"/>
    <mergeCell ref="B13:AA13"/>
    <mergeCell ref="B17:I17"/>
    <mergeCell ref="B23:I25"/>
    <mergeCell ref="B28:I28"/>
    <mergeCell ref="B34:C34"/>
    <mergeCell ref="B36:I38"/>
    <mergeCell ref="K17:R17"/>
    <mergeCell ref="K23:R25"/>
    <mergeCell ref="K28:R28"/>
    <mergeCell ref="K34:L34"/>
    <mergeCell ref="K36:R38"/>
    <mergeCell ref="T17:AA17"/>
    <mergeCell ref="T23:AA25"/>
    <mergeCell ref="T28:AA28"/>
    <mergeCell ref="T34:U34"/>
    <mergeCell ref="T36:A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70" hidden="0" customWidth="1"/>
    <col min="4" max="4" width="22" hidden="0" customWidth="1"/>
    <col min="5" max="5" width="24" hidden="0" customWidth="1"/>
  </cols>
  <sheetData>
    <row r="2">
      <c r="B2" s="109" t="str">
        <v>수식 안내</v>
      </c>
      <c r="C2" s="110"/>
      <c r="D2" s="110"/>
      <c r="E2" s="110"/>
      <c r="F2" s="110"/>
      <c r="G2" s="110"/>
      <c r="H2" s="110"/>
    </row>
    <row r="3">
      <c r="B3" s="111" t="str">
        <v>확인 가능한 입력으로 한 건의 실패한 선물에 대한 보상안을 비교합니다. 모든 예시는 가상입니다.</v>
      </c>
      <c r="C3" s="110"/>
      <c r="D3" s="110"/>
      <c r="E3" s="110"/>
      <c r="F3" s="110"/>
      <c r="G3" s="110"/>
      <c r="H3" s="110"/>
    </row>
    <row r="4">
      <c r="B4" s="112" t="str">
        <v>버전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입력 항목</v>
      </c>
      <c r="C6" s="130" t="str">
        <v>의사결정 메모</v>
      </c>
      <c r="D6" s="130" t="str">
        <v>책임자</v>
      </c>
      <c r="E6" s="131" t="str">
        <v>근거 상태</v>
      </c>
      <c r="F6" s="138"/>
      <c r="G6" s="138"/>
      <c r="H6" s="138"/>
    </row>
    <row r="7" ht="48" customHeight="1">
      <c r="B7" s="116" t="str">
        <v>사례 ID</v>
      </c>
      <c r="C7" s="116" t="str">
        <v>원주문과 예외 사건을 연결하는 고유 사례 번호.</v>
      </c>
      <c r="D7" s="116" t="str">
        <v>운영</v>
      </c>
      <c r="E7" s="116" t="str"/>
      <c r="F7" s="110"/>
      <c r="G7" s="110"/>
      <c r="H7" s="110"/>
    </row>
    <row r="8" ht="48" customHeight="1">
      <c r="B8" s="116" t="str">
        <v>지역</v>
      </c>
      <c r="C8" s="116" t="str">
        <v>보상과 통관 검토가 적용되는 지역.</v>
      </c>
      <c r="D8" s="116" t="str">
        <v>지역 운영</v>
      </c>
      <c r="E8" s="116" t="str"/>
      <c r="F8" s="110"/>
      <c r="G8" s="110"/>
      <c r="H8" s="110"/>
    </row>
    <row r="9" ht="48" customHeight="1">
      <c r="B9" s="116" t="str">
        <v>입력 통화</v>
      </c>
      <c r="C9" s="116" t="str">
        <v>모든 비용과 회수액의 통화. 통화를 섞지 않습니다.</v>
      </c>
      <c r="D9" s="116" t="str">
        <v>재무</v>
      </c>
      <c r="E9" s="116" t="str"/>
      <c r="F9" s="110"/>
      <c r="G9" s="110"/>
      <c r="H9" s="110"/>
    </row>
    <row r="10" ht="48" customHeight="1">
      <c r="B10" s="116" t="str">
        <v>보고 통화</v>
      </c>
      <c r="C10" s="116" t="str">
        <v>비교 결과를 표시하는 통화.</v>
      </c>
      <c r="D10" s="116" t="str">
        <v>재무</v>
      </c>
      <c r="E10" s="116" t="str"/>
      <c r="F10" s="110"/>
      <c r="G10" s="110"/>
      <c r="H10" s="110"/>
    </row>
    <row r="11" ht="48" customHeight="1">
      <c r="B11" s="116" t="str">
        <v>보고 통화 환율</v>
      </c>
      <c r="C11" s="116" t="str">
        <v>입력 통화 한 단위당 보고 통화 금액. 다른 통화이면 양수가 필요합니다.</v>
      </c>
      <c r="D11" s="116" t="str">
        <v>재무</v>
      </c>
      <c r="E11" s="116" t="str"/>
      <c r="F11" s="110"/>
      <c r="G11" s="110"/>
      <c r="H11" s="110"/>
    </row>
    <row r="12" ht="48" customHeight="1">
      <c r="B12" s="116" t="str">
        <v>환율 기준일</v>
      </c>
      <c r="C12" s="116" t="str">
        <v>선택한 환율의 기준일. 다른 통화 계산에는 필수입니다. 연-월-일 텍스트로 입력하세요(예: 2026-10-24).</v>
      </c>
      <c r="D12" s="116" t="str">
        <v>재무</v>
      </c>
      <c r="E12" s="116" t="str"/>
      <c r="F12" s="110"/>
      <c r="G12" s="110"/>
      <c r="H12" s="110"/>
    </row>
    <row r="13" ht="48" customHeight="1">
      <c r="B13" s="116" t="str">
        <v>영향 건수</v>
      </c>
      <c r="C13" s="116" t="str">
        <v>영향받은 선물의 양의 정수 수량. 전체 캠페인 수량과 구분합니다.</v>
      </c>
      <c r="D13" s="116" t="str">
        <v>운영</v>
      </c>
      <c r="E13" s="116" t="str"/>
      <c r="F13" s="110"/>
      <c r="G13" s="110"/>
      <c r="H13" s="110"/>
    </row>
    <row r="14" ht="48" customHeight="1">
      <c r="B14" s="116" t="str">
        <v>재발송 상품 단가</v>
      </c>
      <c r="C14" s="116" t="str">
        <v>재발송 상품의 건당 가격.</v>
      </c>
      <c r="D14" s="116" t="str">
        <v>조달</v>
      </c>
      <c r="E14" s="116" t="str"/>
      <c r="F14" s="110"/>
      <c r="G14" s="110"/>
      <c r="H14" s="110"/>
    </row>
    <row r="15" ht="48" customHeight="1">
      <c r="B15" s="116" t="str">
        <v>대체 상품 단가</v>
      </c>
      <c r="C15" s="116" t="str">
        <v>대체 상품의 건당 가격.</v>
      </c>
      <c r="D15" s="116" t="str">
        <v>운영</v>
      </c>
      <c r="E15" s="116" t="str"/>
      <c r="F15" s="110"/>
      <c r="G15" s="110"/>
      <c r="H15" s="110"/>
    </row>
    <row r="16" ht="48" customHeight="1">
      <c r="B16" s="116" t="str">
        <v>건당 긴급 배송비</v>
      </c>
      <c r="C16" s="116" t="str">
        <v>건당 긴급 배송비.</v>
      </c>
      <c r="D16" s="116" t="str">
        <v>물류</v>
      </c>
      <c r="E16" s="116" t="str"/>
      <c r="F16" s="110"/>
      <c r="G16" s="110"/>
      <c r="H16" s="110"/>
    </row>
    <row r="17" ht="48" customHeight="1">
      <c r="B17" s="116" t="str">
        <v>건당 현지 배송비</v>
      </c>
      <c r="C17" s="116" t="str">
        <v>건당 현지 배송비.</v>
      </c>
      <c r="D17" s="116" t="str">
        <v>운영</v>
      </c>
      <c r="E17" s="116" t="str"/>
      <c r="F17" s="110"/>
      <c r="G17" s="110"/>
      <c r="H17" s="110"/>
    </row>
    <row r="18" ht="48" customHeight="1">
      <c r="B18" s="116" t="str">
        <v>반송 또는 경로 변경 배송비</v>
      </c>
      <c r="C18" s="116" t="str">
        <v>사례 전체 반송·경로 변경 배송비. 건당 금액이 아닙니다.</v>
      </c>
      <c r="D18" s="116" t="str">
        <v>물류</v>
      </c>
      <c r="E18" s="116" t="str"/>
      <c r="F18" s="110"/>
      <c r="G18" s="110"/>
      <c r="H18" s="110"/>
    </row>
    <row r="19" ht="48" customHeight="1">
      <c r="B19" s="116" t="str">
        <v>건당 관세·세금·통관비</v>
      </c>
      <c r="C19" s="116" t="str">
        <v>건당 적용 관세·세금. 미확정이면 빈칸으로 둡니다.</v>
      </c>
      <c r="D19" s="116" t="str">
        <v>통관 책임자</v>
      </c>
      <c r="E19" s="116" t="str"/>
      <c r="F19" s="110"/>
      <c r="G19" s="110"/>
      <c r="H19" s="110"/>
    </row>
    <row r="20" ht="48" customHeight="1">
      <c r="B20" s="116" t="str">
        <v>건당 환불액</v>
      </c>
      <c r="C20" s="116" t="str">
        <v>건당 환불 금액.</v>
      </c>
      <c r="D20" s="116" t="str">
        <v>재무</v>
      </c>
      <c r="E20" s="116" t="str"/>
      <c r="F20" s="110"/>
      <c r="G20" s="110"/>
      <c r="H20" s="110"/>
    </row>
    <row r="21" ht="48" customHeight="1">
      <c r="B21" s="116" t="str">
        <v>고객 지원 및 운영 시간(분)</v>
      </c>
      <c r="C21" s="116" t="str">
        <v>사례 전체 지원 시간. 근거가 있으면 0도 가능합니다.</v>
      </c>
      <c r="D21" s="116" t="str">
        <v>고객 지원 책임자</v>
      </c>
      <c r="E21" s="116" t="str"/>
      <c r="F21" s="110"/>
      <c r="G21" s="110"/>
      <c r="H21" s="110"/>
    </row>
    <row r="22" ht="48" customHeight="1">
      <c r="B22" s="116" t="str">
        <v>시간당 인건비</v>
      </c>
      <c r="C22" s="116" t="str">
        <v>입력 통화의 시간당 인건비.</v>
      </c>
      <c r="D22" s="116" t="str">
        <v>재무</v>
      </c>
      <c r="E22" s="116" t="str"/>
      <c r="F22" s="110"/>
      <c r="G22" s="110"/>
      <c r="H22" s="110"/>
    </row>
    <row r="23" ht="48" customHeight="1">
      <c r="B23" s="116" t="str">
        <v>공급업체 크레딧</v>
      </c>
      <c r="C23" s="116" t="str">
        <v>이 대안에 적용되는 공급업체 환급. 미확정을 0으로 쓰지 않습니다.</v>
      </c>
      <c r="D23" s="116" t="str">
        <v>조달</v>
      </c>
      <c r="E23" s="116" t="str"/>
      <c r="F23" s="110"/>
      <c r="G23" s="110"/>
      <c r="H23" s="110"/>
    </row>
    <row r="24" ht="48" customHeight="1">
      <c r="B24" s="116" t="str">
        <v>운송사 크레딧</v>
      </c>
      <c r="C24" s="116" t="str">
        <v>운송사 환급. 공급업체 환급과 중복하지 않습니다.</v>
      </c>
      <c r="D24" s="116" t="str">
        <v>물류</v>
      </c>
      <c r="E24" s="116" t="str"/>
      <c r="F24" s="110"/>
      <c r="G24" s="110"/>
      <c r="H24" s="110"/>
    </row>
    <row r="25" ht="48" customHeight="1">
      <c r="B25" s="116" t="str">
        <v>회수 재고 가치</v>
      </c>
      <c r="C25" s="116" t="str">
        <v>확률을 적용하기 전 회수 재고 가치.</v>
      </c>
      <c r="D25" s="116" t="str">
        <v>재고 책임자</v>
      </c>
      <c r="E25" s="116" t="str"/>
      <c r="F25" s="110"/>
      <c r="G25" s="110"/>
      <c r="H25" s="110"/>
    </row>
    <row r="26" ht="48" customHeight="1">
      <c r="B26" s="116" t="str">
        <v>회수 확률</v>
      </c>
      <c r="C26" s="116" t="str">
        <v>0에서 1 사이 값. 재고 회수 가치에만 적용합니다.</v>
      </c>
      <c r="D26" s="116" t="str">
        <v>재무</v>
      </c>
      <c r="E26" s="116" t="str"/>
      <c r="F26" s="110"/>
      <c r="G26" s="110"/>
      <c r="H26" s="110"/>
    </row>
    <row r="27" ht="48" customHeight="1">
      <c r="B27" s="116" t="str">
        <v>지출까지 일수</v>
      </c>
      <c r="C27" s="116" t="str">
        <v>지출까지 음수가 아닌 정수 일수.</v>
      </c>
      <c r="D27" s="116" t="str">
        <v>재무</v>
      </c>
      <c r="E27" s="116" t="str"/>
      <c r="F27" s="110"/>
      <c r="G27" s="110"/>
      <c r="H27" s="110"/>
    </row>
    <row r="28" ht="48" customHeight="1">
      <c r="B28" s="116" t="str">
        <v>크레딧 입금까지 일수</v>
      </c>
      <c r="C28" s="116" t="str">
        <v>회수까지 음수가 아닌 정수 일수.</v>
      </c>
      <c r="D28" s="116" t="str">
        <v>재무</v>
      </c>
      <c r="E28" s="116" t="str"/>
      <c r="F28" s="110"/>
      <c r="G28" s="110"/>
      <c r="H28" s="110"/>
    </row>
    <row r="29" ht="48" customHeight="1">
      <c r="B29" s="116" t="str">
        <v>수령인 영향(가격 미산정)</v>
      </c>
      <c r="C29" s="116" t="str">
        <v>비용에 포함하지 않는 수령인 영향과 일정 제한.</v>
      </c>
      <c r="D29" s="116" t="str">
        <v>관계 책임자</v>
      </c>
      <c r="E29" s="116" t="str"/>
      <c r="F29" s="110"/>
      <c r="G29" s="110"/>
      <c r="H29" s="110"/>
    </row>
    <row r="30" ht="48" customHeight="1">
      <c r="B30" s="125" t="str">
        <v>사례 증빙 참조</v>
      </c>
      <c r="C30" s="125" t="str">
        <v>증빙, 추정, 책임자 확인 및 날짜의 참조 번호나 링크.</v>
      </c>
      <c r="D30" s="125" t="str">
        <v>사례 책임자</v>
      </c>
      <c r="E30" s="125" t="str"/>
      <c r="F30" s="110"/>
      <c r="G30" s="110"/>
      <c r="H30" s="110"/>
    </row>
    <row r="33">
      <c r="B33" s="170" t="str">
        <v>계산 항목</v>
      </c>
      <c r="C33" s="170" t="str">
        <v>계산 규칙과 원본 빈 양식 셀</v>
      </c>
      <c r="D33" s="170"/>
      <c r="E33" s="170"/>
    </row>
    <row r="34" ht="62" customHeight="1">
      <c r="B34" s="172" t="str">
        <v>지원 비용</v>
      </c>
      <c r="C34" s="172" t="str">
        <v>분 × 시간당 비용 ÷ 60.</v>
      </c>
      <c r="D34" s="172"/>
      <c r="E34" s="172"/>
    </row>
    <row r="35" ht="62" customHeight="1">
      <c r="B35" s="172" t="str">
        <v>예상 회수액</v>
      </c>
      <c r="C35" s="172" t="str">
        <v>공급업체 환급 + 운송사 환급 + 재고 가치 × 확률.</v>
      </c>
      <c r="D35" s="172"/>
      <c r="E35" s="172"/>
    </row>
    <row r="36" ht="62" customHeight="1">
      <c r="B36" s="172" t="str">
        <v>대기와 지원</v>
      </c>
      <c r="C36" s="172" t="str">
        <v>지원 비용만 반영.</v>
      </c>
      <c r="D36" s="172"/>
      <c r="E36" s="172"/>
    </row>
    <row r="37" ht="62" customHeight="1">
      <c r="B37" s="172" t="str">
        <v>긴급 재발송</v>
      </c>
      <c r="C37" s="172" t="str">
        <v>수량 × (재발송 상품 + 긴급 배송 + 세금) + 반송비 + 지원 비용.</v>
      </c>
      <c r="D37" s="172"/>
      <c r="E37" s="172"/>
    </row>
    <row r="38" ht="62" customHeight="1">
      <c r="B38" s="172" t="str">
        <v>대체품</v>
      </c>
      <c r="C38" s="172" t="str">
        <v>수량 × (대체 상품 + 현지 배송 + 현지 세금) + 현지 반송·취소 비용 + 지원 비용.</v>
      </c>
      <c r="D38" s="172"/>
      <c r="E38" s="172"/>
    </row>
    <row r="39" ht="62" customHeight="1">
      <c r="B39" s="172" t="str">
        <v>환불</v>
      </c>
      <c r="C39" s="172" t="str">
        <v>수량 × 건당 환불 + 지원 비용.</v>
      </c>
      <c r="D39" s="172"/>
      <c r="E39" s="172"/>
    </row>
    <row r="40" ht="62" customHeight="1">
      <c r="B40" s="172" t="str">
        <v>증분 순비용</v>
      </c>
      <c r="C40" s="172" t="str">
        <v>환산된 총 지출에서 예상 회수액을 차감.</v>
      </c>
      <c r="D40" s="172"/>
      <c r="E40" s="172"/>
    </row>
    <row r="41" ht="62" customHeight="1">
      <c r="B41" s="172" t="str">
        <v>최대 현금 부족</v>
      </c>
      <c r="C41" s="172" t="str">
        <v>회수가 지출보다 빠르면 총액 − 회수액, 최솟값 0. 그 외에는 총액. 같은 날 회수는 보수적으로 나중으로 봅니다.</v>
      </c>
      <c r="D41" s="172"/>
      <c r="E41" s="172"/>
    </row>
    <row r="42" ht="62" customHeight="1">
      <c r="B42" s="172" t="str">
        <v>기존 원가</v>
      </c>
      <c r="C42" s="172" t="str">
        <v>참조용이며 증분 비용에 다시 더하지 않습니다.</v>
      </c>
      <c r="D42" s="172"/>
      <c r="E42" s="172"/>
    </row>
    <row r="43" ht="62" customHeight="1">
      <c r="B43" s="172" t="str">
        <v>민감도</v>
      </c>
      <c r="C43" s="172" t="str">
        <v>순비용 = 총액 − (공급업체 환급 + 운송사 환급 + 재고 × 변동 확률) × 환율.</v>
      </c>
      <c r="D43" s="172"/>
      <c r="E43" s="172"/>
    </row>
    <row r="44" ht="62" customHeight="1">
      <c r="B44" s="172" t="str">
        <v>보호</v>
      </c>
      <c r="C44" s="172" t="str">
        <v>입력칸은 편집 가능. 수식은 비밀번호 없이 보호하며 보안 통제가 아닙니다.</v>
      </c>
      <c r="D44" s="172"/>
      <c r="E44" s="172"/>
    </row>
  </sheetData>
  <sheetProtection sheet="1" objects="1" scenarios="1" selectLockedCells="0" selectUnlockedCells="0"/>
  <mergeCells>
    <mergeCell ref="B2:H2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/>
  </sheetViews>
  <sheetFormatPr defaultRowHeight="15"/>
  <cols>
    <col min="2" max="2" width="36" hidden="0" customWidth="1"/>
    <col min="3" max="3" width="64" hidden="0" customWidth="1"/>
    <col min="4" max="4" width="62" hidden="0" customWidth="1"/>
    <col min="5" max="5" width="16" hidden="0" customWidth="1"/>
  </cols>
  <sheetData>
    <row r="2">
      <c r="B2" s="109" t="str">
        <v>출처와 가정</v>
      </c>
      <c r="C2" s="110"/>
      <c r="D2" s="110"/>
      <c r="E2" s="110"/>
      <c r="F2" s="110"/>
      <c r="G2" s="110"/>
      <c r="H2" s="110"/>
    </row>
    <row r="3">
      <c r="B3" s="111" t="str">
        <v>확인 가능한 입력으로 한 건의 실패한 선물에 대한 보상안을 비교합니다. 모든 예시는 가상입니다.</v>
      </c>
      <c r="C3" s="110"/>
      <c r="D3" s="110"/>
      <c r="E3" s="110"/>
      <c r="F3" s="110"/>
      <c r="G3" s="110"/>
      <c r="H3" s="110"/>
    </row>
    <row r="4">
      <c r="B4" s="112" t="str">
        <v>버전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출처와 가정</v>
      </c>
      <c r="C6" s="130" t="str">
        <v>URL</v>
      </c>
      <c r="D6" s="130" t="str">
        <v>의사결정 메모</v>
      </c>
      <c r="E6" s="131" t="str">
        <v>확인일</v>
      </c>
      <c r="F6" s="138"/>
      <c r="G6" s="138"/>
      <c r="H6" s="138"/>
    </row>
    <row r="7" ht="46" customHeight="1">
      <c r="B7" s="116" t="str">
        <v>ISO 4217 통화 코드</v>
      </c>
      <c r="C7" s="116" t="str">
        <v>https://www.iso.org/iso-4217-currency-codes.html</v>
      </c>
      <c r="D7" s="116" t="str">
        <v>통화 코드 구조에만 사용하며 환율 출처로 사용하지 않음.</v>
      </c>
      <c r="E7" s="116" t="str">
        <v>2026-10-28</v>
      </c>
      <c r="F7" s="110"/>
      <c r="G7" s="110"/>
      <c r="H7" s="110"/>
    </row>
    <row r="8" ht="46" customHeight="1">
      <c r="B8" s="116" t="str">
        <v>관세청 관세평가 환율</v>
      </c>
      <c r="C8" s="116" t="str">
        <v>https://www.customs.go.kr/english/ad/exchange/exchangeRateList.do?mi=8038</v>
      </c>
      <c r="D8" s="116" t="str">
        <v>공식 관세 환율 조회. 실제 사례의 적용 기간을 확인.</v>
      </c>
      <c r="E8" s="116" t="str">
        <v>2026-10-28</v>
      </c>
      <c r="F8" s="110"/>
      <c r="G8" s="110"/>
      <c r="H8" s="110"/>
    </row>
    <row r="9" ht="46" customHeight="1">
      <c r="B9" s="116" t="str">
        <v>Giftpack 도움말 센터</v>
      </c>
      <c r="C9" s="116" t="str">
        <v>https://giftpack.ai/faq/</v>
      </c>
      <c r="D9" s="116" t="str">
        <v>공개 서비스 범위 확인의 출발점. 계약과 사례 사실은 별도 확인.</v>
      </c>
      <c r="E9" s="116" t="str">
        <v>2026-10-28</v>
      </c>
      <c r="F9" s="110"/>
      <c r="G9" s="110"/>
      <c r="H9" s="110"/>
    </row>
    <row r="10" ht="46" customHeight="1">
      <c r="B10" s="125" t="str">
        <v>PPAI 조사 개요</v>
      </c>
      <c r="C10" s="125" t="str">
        <v>https://www.ppai.org/media-hub/ppai-research-new-year-new-ish-trends/</v>
      </c>
      <c r="D10" s="125" t="str">
        <v>산업 배경만 사용. 시장 평균을 계산기에 넣지 않음.</v>
      </c>
      <c r="E10" s="125" t="str">
        <v>2026-10-28</v>
      </c>
      <c r="F10" s="110"/>
      <c r="G10" s="110"/>
      <c r="H10" s="110"/>
    </row>
    <row r="11">
      <c r="B11" s="110"/>
      <c r="C11" s="110"/>
      <c r="D11" s="110"/>
      <c r="E11" s="110"/>
      <c r="F11" s="110"/>
      <c r="G11" s="110"/>
      <c r="H11" s="110"/>
    </row>
    <row r="12">
      <c r="B12" s="110"/>
      <c r="C12" s="110"/>
      <c r="D12" s="110"/>
      <c r="E12" s="110"/>
      <c r="F12" s="110"/>
      <c r="G12" s="110"/>
      <c r="H12" s="110"/>
    </row>
    <row r="13">
      <c r="B13" s="139" t="str">
        <v>방법: 확인되었거나 명시적으로 추정한 보상 비용을 합산한 뒤 증빙이 있는 회수액을 뺍니다. 수령인 영향은 별도로 두며 보편적 시장 평균을 사용하지 않습니다.</v>
      </c>
      <c r="C13" s="110"/>
      <c r="D13" s="110"/>
      <c r="E13" s="110"/>
      <c r="F13" s="110"/>
      <c r="G13" s="110"/>
      <c r="H13" s="110"/>
    </row>
  </sheetData>
  <sheetProtection sheet="1" objects="1" scenarios="1" selectLockedCells="0" selectUnlockedCells="0"/>
  <mergeCells>
    <mergeCell ref="B2:H2"/>
    <mergeCell ref="B3:H3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B45309"/>
  </sheetPr>
  <sheetViews>
    <sheetView showGridLines="0" workbookViewId="0"/>
  </sheetViews>
  <sheetFormatPr defaultRowHeight="15"/>
  <cols>
    <col min="2" max="2" width="48" hidden="0" customWidth="1"/>
    <col min="3" max="3" width="22" hidden="0" customWidth="1"/>
    <col min="4" max="4" width="22" hidden="0" customWidth="1"/>
    <col min="5" max="5" width="16" hidden="0" customWidth="1"/>
  </cols>
  <sheetData>
    <row r="2">
      <c r="B2" s="109" t="str">
        <v>품질 확인</v>
      </c>
      <c r="C2" s="110"/>
      <c r="D2" s="110"/>
      <c r="E2" s="110"/>
      <c r="F2" s="110"/>
      <c r="G2" s="110"/>
      <c r="H2" s="110"/>
    </row>
    <row r="3">
      <c r="B3" s="111" t="str">
        <v>확인 가능한 입력으로 한 건의 실패한 선물에 대한 보상안을 비교합니다. 모든 예시는 가상입니다.</v>
      </c>
      <c r="C3" s="110"/>
      <c r="D3" s="110"/>
      <c r="E3" s="110"/>
      <c r="F3" s="110"/>
      <c r="G3" s="110"/>
      <c r="H3" s="110"/>
    </row>
    <row r="4">
      <c r="B4" s="112" t="str">
        <v>버전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품질 확인</v>
      </c>
      <c r="C6" s="130" t="str">
        <v>예상</v>
      </c>
      <c r="D6" s="130" t="str">
        <v>실제</v>
      </c>
      <c r="E6" s="131" t="str">
        <v>결과</v>
      </c>
      <c r="F6" s="138"/>
      <c r="G6" s="138"/>
      <c r="H6" s="138"/>
    </row>
    <row r="7" ht="28" customHeight="1">
      <c r="B7" s="110" t="str">
        <v>크레딧 0</v>
      </c>
      <c r="C7" s="110" t="n">
        <v>100</v>
      </c>
      <c r="D7" s="110" t="n">
        <f>100-0</f>
        <v>100</v>
      </c>
      <c r="E7" s="110" t="str">
        <f>IF(C7=D7,"통과","검토")</f>
        <v>통과</v>
      </c>
      <c r="F7" s="110"/>
      <c r="G7" s="110"/>
      <c r="H7" s="110"/>
    </row>
    <row r="8" ht="28" customHeight="1">
      <c r="B8" s="110" t="str">
        <v>전액 크레딧</v>
      </c>
      <c r="C8" s="110" t="n">
        <v>0</v>
      </c>
      <c r="D8" s="110" t="n">
        <f>100-100</f>
        <v>0</v>
      </c>
      <c r="E8" s="110" t="str">
        <f>IF(C8=D8,"통과","검토")</f>
        <v>통과</v>
      </c>
      <c r="F8" s="110"/>
      <c r="G8" s="110"/>
      <c r="H8" s="110"/>
    </row>
    <row r="9" ht="28" customHeight="1">
      <c r="B9" s="110" t="str">
        <v>지원 시간 0</v>
      </c>
      <c r="C9" s="110" t="n">
        <v>0</v>
      </c>
      <c r="D9" s="110" t="n">
        <f>(0/60)*50</f>
        <v>0</v>
      </c>
      <c r="E9" s="110" t="str">
        <f>IF(C9=D9,"통과","검토")</f>
        <v>통과</v>
      </c>
      <c r="F9" s="110"/>
      <c r="G9" s="110"/>
      <c r="H9" s="110"/>
    </row>
    <row r="10" ht="28" customHeight="1">
      <c r="B10" s="110" t="str">
        <v>동일 통화·환율 공란</v>
      </c>
      <c r="C10" s="110" t="n">
        <v>1</v>
      </c>
      <c r="D10" s="110" t="n">
        <f>IF("USD"="USD",1,0)</f>
        <v>1</v>
      </c>
      <c r="E10" s="110" t="str">
        <f>IF(C10=D10,"통과","검토")</f>
        <v>통과</v>
      </c>
      <c r="F10" s="110"/>
      <c r="G10" s="110"/>
      <c r="H10" s="110"/>
    </row>
    <row r="11" ht="28" customHeight="1">
      <c r="B11" s="110" t="str">
        <v>다른 통화·환율 누락</v>
      </c>
      <c r="C11" s="110" t="str">
        <v>입력 필요</v>
      </c>
      <c r="D11" s="110" t="str">
        <f>IF(OR("USD"="JPY",0&gt;0),1,"입력 필요")</f>
        <v>입력 필요</v>
      </c>
      <c r="E11" s="110" t="str">
        <f>IF(C11=D11,"통과","검토")</f>
        <v>통과</v>
      </c>
      <c r="F11" s="110"/>
      <c r="G11" s="110"/>
      <c r="H11" s="110"/>
    </row>
    <row r="12" ht="28" customHeight="1">
      <c r="B12" s="110" t="str">
        <v>환율 0 이하</v>
      </c>
      <c r="C12" s="110" t="str">
        <v>입력 필요</v>
      </c>
      <c r="D12" s="110" t="str">
        <f>IF(OR("USD"="JPY",-1&gt;0),1,"입력 필요")</f>
        <v>입력 필요</v>
      </c>
      <c r="E12" s="110" t="str">
        <f>IF(C12=D12,"통과","검토")</f>
        <v>통과</v>
      </c>
      <c r="F12" s="110"/>
      <c r="G12" s="110"/>
      <c r="H12" s="110"/>
    </row>
    <row r="13" ht="28" customHeight="1">
      <c r="B13" s="110" t="str">
        <v>필수 입력 공란</v>
      </c>
      <c r="C13" s="110" t="str">
        <v>입력 필요</v>
      </c>
      <c r="D13" s="110" t="str">
        <f>IF(AND(""&lt;&gt;"",""&lt;&gt;"",""&lt;&gt;"",""&lt;&gt;"",0&gt;0),0,"입력 필요")</f>
        <v>입력 필요</v>
      </c>
      <c r="E13" s="110" t="str">
        <f>IF(C13=D13,"통과","검토")</f>
        <v>통과</v>
      </c>
      <c r="F13" s="110"/>
      <c r="G13" s="110"/>
      <c r="H13" s="110"/>
    </row>
    <row r="14" ht="28" customHeight="1">
      <c r="B14" s="140" t="str">
        <v>회수가 지출보다 빠를 때 현금 부족 감소</v>
      </c>
      <c r="C14" s="140" t="n">
        <v>70</v>
      </c>
      <c r="D14" s="140" t="n">
        <f>IF(2&lt;5,MAX(100-30,0),100)</f>
        <v>70</v>
      </c>
      <c r="E14" s="140" t="str">
        <f>IF(C14=D14,"통과","검토")</f>
        <v>통과</v>
      </c>
      <c r="F14" s="110"/>
      <c r="G14" s="110"/>
      <c r="H14" s="110"/>
    </row>
    <row r="17" ht="30" customHeight="1">
      <c r="B17" s="26" t="str">
        <v>이 시트는 수식 예시이며 실제 모델 인증이 아닙니다. 세 번째 버전은 2026년 10월 28일 별도 실제 모델 회귀 시험을 통과했습니다. 수식을 바꾸면 사례별 시나리오를 다시 시험하세요.</v>
      </c>
      <c r="C17" s="26"/>
      <c r="D17" s="26"/>
      <c r="E17" s="26"/>
      <c r="F17" s="26"/>
    </row>
    <row r="18" ht="30" customHeight="1">
      <c r="B18" s="26"/>
      <c r="C18" s="26"/>
      <c r="D18" s="26"/>
      <c r="E18" s="26"/>
      <c r="F18" s="26"/>
    </row>
    <row r="19" ht="30" customHeight="1">
      <c r="B19" s="26"/>
      <c r="C19" s="26"/>
      <c r="D19" s="26"/>
      <c r="E19" s="26"/>
      <c r="F19" s="26"/>
    </row>
    <row r="20" ht="30" customHeight="1">
      <c r="B20" s="26"/>
      <c r="C20" s="26"/>
      <c r="D20" s="26"/>
      <c r="E20" s="26"/>
      <c r="F20" s="26"/>
    </row>
  </sheetData>
  <sheetProtection sheet="1" objects="1" scenarios="1" selectLockedCells="0" selectUnlockedCells="0"/>
  <mergeCells>
    <mergeCell ref="B2:H2"/>
    <mergeCell ref="B3:H3"/>
    <mergeCell ref="B17:F20"/>
  </mergeCells>
  <conditionalFormatting sqref="E7:E14">
    <cfRule type="containsText" dxfId="0" priority="1" operator="containsText" text="검토"/>
  </conditionalFormatting>
  <pageMargins left="0.7" right="0.7" top="0.75" bottom="0.75" header="0.3" footer="0.3"/>
</worksheet>
</file>