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f28b8d5ee3140cb" /></Relationships>
</file>

<file path=xl/workbook.xml><?xml version="1.0" encoding="utf-8"?>
<x:workbook xmlns:x="http://schemas.openxmlformats.org/spreadsheetml/2006/main">
  <x:sheets>
    <x:sheet xmlns:r="http://schemas.openxmlformats.org/officeDocument/2006/relationships" name="Reconciliation" sheetId="1" r:id="R36c3d75b1cda447f"/>
    <x:sheet xmlns:r="http://schemas.openxmlformats.org/officeDocument/2006/relationships" name="Warehouse Balances" sheetId="2" r:id="R2e6839916b06490a"/>
    <x:sheet xmlns:r="http://schemas.openxmlformats.org/officeDocument/2006/relationships" name="SKU Master" sheetId="3" r:id="R2eb94a2b6ebc43b9"/>
    <x:sheet xmlns:r="http://schemas.openxmlformats.org/officeDocument/2006/relationships" name="Movement Ledger" sheetId="4" r:id="Rd7543d17a5a845e0"/>
    <x:sheet xmlns:r="http://schemas.openxmlformats.org/officeDocument/2006/relationships" name="Returns and Credits" sheetId="5" r:id="R05146cd6c7344eab"/>
    <x:sheet xmlns:r="http://schemas.openxmlformats.org/officeDocument/2006/relationships" name="Instructions" sheetId="6" r:id="Rec3d0f68545e4493"/>
    <x:sheet xmlns:r="http://schemas.openxmlformats.org/officeDocument/2006/relationships" name="QA" sheetId="7" r:id="Rf1bce75494e243df"/>
    <x:sheet xmlns:r="http://schemas.openxmlformats.org/officeDocument/2006/relationships" name="Methodology" sheetId="8" r:id="R97fd9e39afe945e0"/>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yyyy-mm-dd"/>
    <x:numFmt numFmtId="201" formatCode="#,##0.00"/>
    <x:numFmt numFmtId="202" formatCode="#,##0;(#,##0);0"/>
  </x:numFmts>
  <x:fonts count="8">
    <x:font>
      <x:sz val="11"/>
      <x:name val="Carlito"/>
    </x:font>
    <x:font>
      <x:sz val="11"/>
      <x:color rgb="FF283746"/>
      <x:name val="Arial"/>
    </x:font>
    <x:font>
      <x:sz val="16"/>
      <x:color rgb="FF283746"/>
      <x:name val="Arial"/>
    </x:font>
    <x:font>
      <x:b/>
      <x:sz val="16"/>
      <x:color rgb="FF283746"/>
      <x:name val="Arial"/>
    </x:font>
    <x:font>
      <x:sz val="10"/>
      <x:color rgb="FF283746"/>
      <x:name val="Arial"/>
    </x:font>
    <x:font>
      <x:i/>
      <x:sz val="10"/>
      <x:color rgb="FF283746"/>
      <x:name val="Arial"/>
    </x:font>
    <x:font>
      <x:sz val="11"/>
      <x:color rgb="FF225393"/>
      <x:name val="Arial"/>
    </x:font>
    <x:font>
      <x:b/>
      <x:sz val="11"/>
      <x:color rgb="FFFFFFFF"/>
      <x:name val="Arial"/>
    </x:font>
  </x:fonts>
  <x:fills count="4">
    <x:fill>
      <x:patternFill patternType="none"/>
    </x:fill>
    <x:fill>
      <x:patternFill patternType="gray125"/>
    </x:fill>
    <x:fill>
      <x:patternFill patternType="solid">
        <x:fgColor rgb="FFFFF0D1"/>
      </x:patternFill>
    </x:fill>
    <x:fill>
      <x:patternFill patternType="solid">
        <x:fgColor rgb="FF273D50"/>
      </x:patternFill>
    </x:fill>
  </x:fills>
  <x:borders count="2">
    <x:border>
      <x:left/>
      <x:right/>
      <x:top/>
      <x:bottom/>
      <x:diagonal/>
    </x:border>
    <x:border>
      <x:left/>
      <x:right/>
      <x:top/>
      <x:bottom style="thin">
        <x:color rgb="FFB58460"/>
      </x:bottom>
      <x:diagonal/>
    </x:border>
  </x:borders>
  <x:cellStyleXfs count="1">
    <x:xf numFmtId="0" fontId="0" fillId="0" borderId="0"/>
  </x:cellStyleXfs>
  <x:cellXfs count="22">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4" fillId="0" borderId="0" xfId="0" applyNumberFormat="1" applyFont="1" applyFill="1" applyBorder="1" applyAlignment="1">
      <x:alignment vertical="center"/>
    </x:xf>
    <x:xf numFmtId="0" fontId="5" fillId="0" borderId="0" xfId="0" applyNumberFormat="1" applyFont="1" applyFill="1" applyBorder="1" applyAlignment="1">
      <x:alignment vertical="center"/>
    </x:xf>
    <x:xf numFmtId="0" fontId="5" fillId="0" borderId="1"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2" borderId="0" xfId="0" applyNumberFormat="1" applyFont="1" applyFill="1" applyBorder="1" applyAlignment="1">
      <x:alignment vertical="center"/>
    </x:xf>
    <x:xf numFmtId="0" fontId="6" fillId="2" borderId="0" xfId="0" applyNumberFormat="1" applyFont="1" applyFill="1" applyBorder="1" applyAlignment="1">
      <x:alignment vertical="center"/>
    </x:xf>
    <x:xf numFmtId="200" fontId="6"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7" fillId="3" borderId="0" xfId="0" applyNumberFormat="1" applyFont="1" applyFill="1" applyBorder="1" applyAlignment="1">
      <x:alignment vertical="center"/>
    </x:xf>
    <x:xf numFmtId="0" fontId="7" fillId="3" borderId="0" xfId="0" applyNumberFormat="1" applyFont="1" applyFill="1" applyBorder="1" applyAlignment="1">
      <x:alignment vertical="center" wrapText="1"/>
    </x:xf>
    <x:xf numFmtId="0" fontId="7" fillId="3" borderId="0" xfId="0" applyNumberFormat="1" applyFont="1" applyFill="1" applyBorder="1" applyAlignment="1">
      <x:alignment horizontal="center" vertical="center" wrapText="1"/>
    </x:xf>
    <x:xf numFmtId="0" fontId="1" fillId="0" borderId="0" xfId="0" applyNumberFormat="1" applyFont="1" applyFill="1" applyBorder="1" applyAlignment="1">
      <x:alignment vertical="center" wrapText="1"/>
    </x:xf>
    <x:xf numFmtId="201" fontId="6" fillId="2" borderId="0" xfId="0" applyNumberFormat="1" applyFont="1" applyFill="1" applyBorder="1" applyAlignment="1">
      <x:alignment vertical="center"/>
    </x:xf>
    <x:xf numFmtId="202" fontId="6" fillId="2" borderId="0" xfId="0" applyNumberFormat="1" applyFont="1" applyFill="1" applyBorder="1" applyAlignment="1">
      <x:alignment vertical="center"/>
    </x:xf>
    <x:xf numFmtId="202" fontId="1" fillId="0" borderId="0" xfId="0" applyNumberFormat="1" applyFont="1" applyFill="1" applyBorder="1" applyAlignment="1">
      <x:alignment vertical="center"/>
    </x:xf>
    <x:xf numFmtId="0" fontId="6" fillId="2" borderId="0" xfId="0" applyNumberFormat="1" applyFont="1" applyFill="1" applyBorder="1" applyAlignment="1">
      <x:alignment vertical="center" wrapText="1"/>
    </x:xf>
    <x:xf numFmtId="201" fontId="1" fillId="0" borderId="0" xfId="0" applyNumberFormat="1" applyFont="1" applyFill="1" applyBorder="1" applyAlignment="1">
      <x:alignment vertical="center"/>
    </x:xf>
  </x:cellXfs>
  <x:cellStyles count="1">
    <x:cellStyle name="Normal" xfId="0"/>
  </x:cellStyles>
  <x:dxfs count="7">
    <x:dxf>
      <x:font>
        <x:b/>
        <x:color rgb="FFA03527"/>
      </x:font>
      <x:fill>
        <x:patternFill patternType="solid">
          <x:bgColor rgb="FFFCE4DE"/>
        </x:patternFill>
      </x:fill>
    </x:dxf>
    <x:dxf>
      <x:font>
        <x:b/>
        <x:color rgb="FFA03527"/>
      </x:font>
      <x:fill>
        <x:patternFill patternType="solid">
          <x:bgColor rgb="FFFCE4DE"/>
        </x:patternFill>
      </x:fill>
    </x:dxf>
    <x:dxf>
      <x:font>
        <x:b/>
        <x:color rgb="FFA03527"/>
      </x:font>
      <x:fill>
        <x:patternFill patternType="solid">
          <x:bgColor rgb="FFFCE4DE"/>
        </x:patternFill>
      </x:fill>
    </x:dxf>
    <x:dxf>
      <x:font>
        <x:b/>
        <x:color rgb="FFA03527"/>
      </x:font>
      <x:fill>
        <x:patternFill patternType="solid">
          <x:bgColor rgb="FFFCE4DE"/>
        </x:patternFill>
      </x:fill>
    </x:dxf>
    <x:dxf>
      <x:font>
        <x:color rgb="FFA03527"/>
      </x:font>
      <x:fill>
        <x:patternFill patternType="solid">
          <x:bgColor rgb="FFFCE4DE"/>
        </x:patternFill>
      </x:fill>
    </x:dxf>
    <x:dxf>
      <x:font>
        <x:b/>
        <x:color rgb="FFA03527"/>
      </x:font>
      <x:fill>
        <x:patternFill patternType="solid">
          <x:bgColor rgb="FFFCE4DE"/>
        </x:patternFill>
      </x:fill>
    </x:dxf>
    <x:dxf>
      <x:font>
        <x:b/>
        <x:color rgb="FFA03527"/>
      </x:font>
      <x:fill>
        <x:patternFill patternType="solid">
          <x:bgColor rgb="FFFCE4DE"/>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8a303ef8044547b8" /><Relationship Type="http://schemas.openxmlformats.org/officeDocument/2006/relationships/theme" Target="/xl/theme/theme1.xml" Id="R452b23d198af462f" /><Relationship Type="http://schemas.openxmlformats.org/officeDocument/2006/relationships/sharedStrings" Target="/xl/sharedStrings.xml" Id="R8babb384a74b4790" /><Relationship Type="http://schemas.openxmlformats.org/officeDocument/2006/relationships/worksheet" Target="/xl/worksheets/sheet1.xml" Id="R36c3d75b1cda447f" /><Relationship Type="http://schemas.openxmlformats.org/officeDocument/2006/relationships/worksheet" Target="/xl/worksheets/sheet2.xml" Id="R2e6839916b06490a" /><Relationship Type="http://schemas.openxmlformats.org/officeDocument/2006/relationships/worksheet" Target="/xl/worksheets/sheet3.xml" Id="R2eb94a2b6ebc43b9" /><Relationship Type="http://schemas.openxmlformats.org/officeDocument/2006/relationships/worksheet" Target="/xl/worksheets/sheet4.xml" Id="Rd7543d17a5a845e0" /><Relationship Type="http://schemas.openxmlformats.org/officeDocument/2006/relationships/worksheet" Target="/xl/worksheets/sheet5.xml" Id="R05146cd6c7344eab" /><Relationship Type="http://schemas.openxmlformats.org/officeDocument/2006/relationships/worksheet" Target="/xl/worksheets/sheet6.xml" Id="Rec3d0f68545e4493" /><Relationship Type="http://schemas.openxmlformats.org/officeDocument/2006/relationships/worksheet" Target="/xl/worksheets/sheet7.xml" Id="Rf1bce75494e243df" /><Relationship Type="http://schemas.openxmlformats.org/officeDocument/2006/relationships/worksheet" Target="/xl/worksheets/sheet8.xml" Id="R97fd9e39afe945e0" /></Relationships>
</file>

<file path=xl/tables/table1.xml><?xml version="1.0" encoding="utf-8"?>
<x:table xmlns:x="http://schemas.openxmlformats.org/spreadsheetml/2006/main" id="3" name="Balances_en" displayName="Balances_en" ref="A5:Q25" headerRowCount="1" totalsRowCount="0" totalsRowShown="0">
  <x:tableColumns count="17">
    <x:tableColumn id="1" name="Item key"/>
    <x:tableColumn id="2" name="Location"/>
    <x:tableColumn id="3" name="Opening units"/>
    <x:tableColumn id="4" name="Physical units"/>
    <x:tableColumn id="5" name="Count date"/>
    <x:tableColumn id="6" name="Count source"/>
    <x:tableColumn id="7" name="Receipts"/>
    <x:tableColumn id="8" name="Transfer in"/>
    <x:tableColumn id="9" name="Transfer out"/>
    <x:tableColumn id="10" name="Dispatch"/>
    <x:tableColumn id="11" name="Write-off"/>
    <x:tableColumn id="12" name="Accepted returns"/>
    <x:tableColumn id="13" name="Expected units"/>
    <x:tableColumn id="14" name="Physical less expected"/>
    <x:tableColumn id="15" name="Issue signals"/>
    <x:tableColumn id="16" name="Reference amount"/>
    <x:tableColumn id="17" name="Stock review"/>
  </x:tableColumns>
  <x:tableStyleInfo name="TableStyleMedium2" showFirstColumn="0" showLastColumn="0" showRowStripes="1" showColumnStripes="0"/>
</x:table>
</file>

<file path=xl/tables/table2.xml><?xml version="1.0" encoding="utf-8"?>
<x:table xmlns:x="http://schemas.openxmlformats.org/spreadsheetml/2006/main" id="1" name="Items_en" displayName="Items_en" ref="A5:I35" headerRowCount="1" totalsRowCount="0" totalsRowShown="0">
  <x:tableColumns count="9">
    <x:tableColumn id="1" name="Item key"/>
    <x:tableColumn id="2" name="Description"/>
    <x:tableColumn id="3" name="Unit"/>
    <x:tableColumn id="4" name="Reference unit cost"/>
    <x:tableColumn id="5" name="Currency"/>
    <x:tableColumn id="6" name="Legal owner"/>
    <x:tableColumn id="7" name="Cost source"/>
    <x:tableColumn id="8" name="Artwork version"/>
    <x:tableColumn id="9" name="Input issue"/>
  </x:tableColumns>
  <x:tableStyleInfo name="TableStyleMedium2" showFirstColumn="0" showLastColumn="0" showRowStripes="1" showColumnStripes="0"/>
</x:table>
</file>

<file path=xl/tables/table3.xml><?xml version="1.0" encoding="utf-8"?>
<x:table xmlns:x="http://schemas.openxmlformats.org/spreadsheetml/2006/main" id="2" name="Moves_en" displayName="Moves_en" ref="A5:S35" headerRowCount="1" totalsRowCount="0" totalsRowShown="0">
  <x:tableColumns count="19">
    <x:tableColumn id="1" name="Row key"/>
    <x:tableColumn id="2" name="Event key"/>
    <x:tableColumn id="3" name="Date"/>
    <x:tableColumn id="4" name="Item key"/>
    <x:tableColumn id="5" name="Location"/>
    <x:tableColumn id="6" name="Type"/>
    <x:tableColumn id="7" name="Units"/>
    <x:tableColumn id="8" name="Transfer group"/>
    <x:tableColumn id="9" name="Other location"/>
    <x:tableColumn id="10" name="Posting state"/>
    <x:tableColumn id="11" name="Source reference"/>
    <x:tableColumn id="12" name="Authorized owner"/>
    <x:tableColumn id="13" name="Correction reference"/>
    <x:tableColumn id="14" name="Lot key"/>
    <x:tableColumn id="15" name="Row issue"/>
    <x:tableColumn id="16" name="Signed units"/>
    <x:tableColumn id="17" name="Transfer issue"/>
    <x:tableColumn id="18" name="Note"/>
    <x:tableColumn id="19" name="Return reference"/>
  </x:tableColumns>
  <x:tableStyleInfo name="TableStyleMedium2" showFirstColumn="0" showLastColumn="0" showRowStripes="1" showColumnStripes="0"/>
</x:table>
</file>

<file path=xl/tables/table4.xml><?xml version="1.0" encoding="utf-8"?>
<x:table xmlns:x="http://schemas.openxmlformats.org/spreadsheetml/2006/main" id="4" name="Returns_en" displayName="Returns_en" ref="A5:Q25" headerRowCount="1" totalsRowCount="0" totalsRowShown="0">
  <x:tableColumns count="17">
    <x:tableColumn id="1" name="Return key"/>
    <x:tableColumn id="2" name="Item key"/>
    <x:tableColumn id="3" name="Quarantine location"/>
    <x:tableColumn id="4" name="Accepted units"/>
    <x:tableColumn id="5" name="Restocked units"/>
    <x:tableColumn id="6" name="Written-off units"/>
    <x:tableColumn id="7" name="Approved credit units"/>
    <x:tableColumn id="8" name="Reference unit cost"/>
    <x:tableColumn id="9" name="Credit document"/>
    <x:tableColumn id="10" name="Finance owner"/>
    <x:tableColumn id="11" name="Disposition reference"/>
    <x:tableColumn id="12" name="Credit date"/>
    <x:tableColumn id="13" name="Credit units pending"/>
    <x:tableColumn id="14" name="Reference amount pending"/>
    <x:tableColumn id="15" name="Disposition difference"/>
    <x:tableColumn id="16" name="Input issue"/>
    <x:tableColumn id="17" name="Movement differenc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64acef5d37be4828" /></Relationships>
</file>

<file path=xl/worksheets/_rels/sheet3.xml.rels>&#65279;<?xml version="1.0" encoding="utf-8"?><Relationships xmlns="http://schemas.openxmlformats.org/package/2006/relationships"><Relationship Type="http://schemas.openxmlformats.org/officeDocument/2006/relationships/table" Target="/xl/tables/table2.xml" Id="Rc1ca9dfde59040dd" /></Relationships>
</file>

<file path=xl/worksheets/_rels/sheet4.xml.rels>&#65279;<?xml version="1.0" encoding="utf-8"?><Relationships xmlns="http://schemas.openxmlformats.org/package/2006/relationships"><Relationship Type="http://schemas.openxmlformats.org/officeDocument/2006/relationships/table" Target="/xl/tables/table3.xml" Id="R15dbbef92c374385" /></Relationships>
</file>

<file path=xl/worksheets/_rels/sheet5.xml.rels>&#65279;<?xml version="1.0" encoding="utf-8"?><Relationships xmlns="http://schemas.openxmlformats.org/package/2006/relationships"><Relationship Type="http://schemas.openxmlformats.org/officeDocument/2006/relationships/table" Target="/xl/tables/table4.xml" Id="R1f9fe4538d504285" /></Relationships>
</file>

<file path=xl/worksheets/sheet1.xml><?xml version="1.0" encoding="utf-8"?>
<x:worksheet xmlns:x="http://schemas.openxmlformats.org/spreadsheetml/2006/main">
  <x:sheetPr>
    <x:tabColor rgb="FF273D50"/>
  </x:sheetPr>
  <x:sheetViews>
    <x:sheetView showGridLines="0" workbookViewId="0"/>
  </x:sheetViews>
  <x:sheetFormatPr defaultRowHeight="15"/>
  <x:cols>
    <x:col min="1" max="1" width="35" hidden="0" customWidth="1"/>
    <x:col min="2" max="2" width="32" hidden="0" customWidth="1"/>
    <x:col min="3" max="3" width="26" hidden="0" customWidth="1"/>
    <x:col min="4" max="4" width="17" hidden="0" customWidth="1"/>
    <x:col min="5" max="5" width="17" hidden="0" customWidth="1"/>
  </x:cols>
  <x:sheetData>
    <x:row r="1" ht="26" customHeight="1">
      <x:c r="A1" s="2"/>
      <x:c r="B1" s="2"/>
      <x:c r="C1" s="2"/>
      <x:c r="D1" s="2"/>
      <x:c r="E1" s="2"/>
    </x:row>
    <x:row r="2" ht="26" customHeight="1">
      <x:c r="A2" s="4" t="str">
        <x:v>Gift stock reconciliation</x:v>
      </x:c>
      <x:c r="B2" s="2"/>
      <x:c r="C2" s="2"/>
      <x:c r="D2" s="2"/>
      <x:c r="E2" s="2"/>
    </x:row>
    <x:row r="3" ht="26" customHeight="1">
      <x:c r="A3" s="7" t="str">
        <x:v>v1.0. Method 2026-10-19. Hypothetical January 2027 data.</x:v>
      </x:c>
      <x:c r="B3" s="8"/>
      <x:c r="C3" s="8"/>
      <x:c r="D3" s="8"/>
      <x:c r="E3" s="8"/>
    </x:row>
    <x:row r="4" ht="26" customHeight="1">
      <x:c r="A4" s="2"/>
      <x:c r="B4" s="2"/>
      <x:c r="C4" s="2"/>
      <x:c r="D4" s="2"/>
      <x:c r="E4" s="2"/>
    </x:row>
    <x:row r="5" ht="48" customHeight="1">
      <x:c r="A5" s="15" t="str">
        <x:v>Measure</x:v>
      </x:c>
      <x:c r="B5" s="15" t="str">
        <x:v>Result</x:v>
      </x:c>
      <x:c r="C5" s="15" t="str">
        <x:v>Unit / action</x:v>
      </x:c>
      <x:c r="D5" s="2"/>
      <x:c r="E5" s="2"/>
    </x:row>
    <x:row r="6" ht="26" customHeight="1">
      <x:c r="A6" s="2" t="str">
        <x:v>Pouch units at A</x:v>
      </x:c>
      <x:c r="B6" s="19" t="n">
        <x:f>'Warehouse Balances'!M6</x:f>
        <x:v>105</x:v>
      </x:c>
      <x:c r="C6" s="2" t="str">
        <x:v>piece</x:v>
      </x:c>
      <x:c r="D6" s="2"/>
      <x:c r="E6" s="2"/>
    </x:row>
    <x:row r="7" ht="26" customHeight="1">
      <x:c r="A7" s="2" t="str">
        <x:v>Pouch units at B</x:v>
      </x:c>
      <x:c r="B7" s="19" t="n">
        <x:f>'Warehouse Balances'!M7</x:f>
        <x:v>85</x:v>
      </x:c>
      <x:c r="C7" s="2" t="str">
        <x:v>piece</x:v>
      </x:c>
      <x:c r="D7" s="2"/>
      <x:c r="E7" s="2"/>
    </x:row>
    <x:row r="8" ht="26" customHeight="1">
      <x:c r="A8" s="2" t="str">
        <x:v>Pouch units total</x:v>
      </x:c>
      <x:c r="B8" s="19" t="n">
        <x:f>SUM(B6:B7)</x:f>
        <x:v>190</x:v>
      </x:c>
      <x:c r="C8" s="2" t="str">
        <x:v>piece</x:v>
      </x:c>
      <x:c r="D8" s="2"/>
      <x:c r="E8" s="2"/>
    </x:row>
    <x:row r="9" ht="26" customHeight="1">
      <x:c r="A9" s="2" t="str">
        <x:v>Kit units in quarantine</x:v>
      </x:c>
      <x:c r="B9" s="19" t="n">
        <x:f>'Warehouse Balances'!M8</x:f>
        <x:v>0</x:v>
      </x:c>
      <x:c r="C9" s="2" t="str">
        <x:v>complete kit</x:v>
      </x:c>
      <x:c r="D9" s="2"/>
      <x:c r="E9" s="2"/>
    </x:row>
    <x:row r="10" ht="26" customHeight="1">
      <x:c r="A10" s="2" t="str">
        <x:v>Kit units usable</x:v>
      </x:c>
      <x:c r="B10" s="19" t="n">
        <x:f>'Warehouse Balances'!M9</x:f>
        <x:v>5</x:v>
      </x:c>
      <x:c r="C10" s="2" t="str">
        <x:v>complete kit</x:v>
      </x:c>
      <x:c r="D10" s="2"/>
      <x:c r="E10" s="2"/>
    </x:row>
    <x:row r="11" ht="26" customHeight="1">
      <x:c r="A11" s="2" t="str">
        <x:v>Movement row issues</x:v>
      </x:c>
      <x:c r="B11" s="19" t="n">
        <x:f>COUNTIFS('Movement Ledger'!O6:O35,"Resolve")</x:f>
        <x:v>0</x:v>
      </x:c>
      <x:c r="C11" s="2" t="str">
        <x:v>records</x:v>
      </x:c>
      <x:c r="D11" s="2"/>
      <x:c r="E11" s="2"/>
    </x:row>
    <x:row r="12" ht="26" customHeight="1">
      <x:c r="A12" s="2" t="str">
        <x:v>Unpaired transfer rows</x:v>
      </x:c>
      <x:c r="B12" s="19" t="n">
        <x:f>COUNTIFS('Movement Ledger'!Q6:Q35,"Resolve")</x:f>
        <x:v>0</x:v>
      </x:c>
      <x:c r="C12" s="2" t="str">
        <x:v>records</x:v>
      </x:c>
      <x:c r="D12" s="2"/>
      <x:c r="E12" s="2"/>
    </x:row>
    <x:row r="13" ht="26" customHeight="1">
      <x:c r="A13" s="2" t="str">
        <x:v>Stock issue signals</x:v>
      </x:c>
      <x:c r="B13" s="19" t="n">
        <x:f>SUM('Warehouse Balances'!O6:O25)+COUNTIFS('SKU Master'!I6:I35,"Resolve")</x:f>
        <x:v>0</x:v>
      </x:c>
      <x:c r="C13" s="2" t="str">
        <x:v>records</x:v>
      </x:c>
      <x:c r="D13" s="2"/>
      <x:c r="E13" s="2"/>
    </x:row>
    <x:row r="14" ht="26" customHeight="1">
      <x:c r="A14" s="2" t="str">
        <x:v>Credit units pending</x:v>
      </x:c>
      <x:c r="B14" s="19" t="n">
        <x:f>SUM('Returns and Credits'!M6:M25)</x:f>
        <x:v>3</x:v>
      </x:c>
      <x:c r="C14" s="2" t="str">
        <x:v>complete kit</x:v>
      </x:c>
      <x:c r="D14" s="2"/>
      <x:c r="E14" s="2"/>
    </x:row>
    <x:row r="15" ht="26" customHeight="1">
      <x:c r="A15" s="2" t="str">
        <x:v>Reference credit pending</x:v>
      </x:c>
      <x:c r="B15" s="21" t="n">
        <x:f>SUM('Returns and Credits'!N6:N25)</x:f>
        <x:v>90</x:v>
      </x:c>
      <x:c r="C15" s="2" t="str">
        <x:f>'Instructions'!B9</x:f>
        <x:v>USD</x:v>
      </x:c>
      <x:c r="D15" s="2"/>
      <x:c r="E15" s="2"/>
    </x:row>
    <x:row r="16" ht="26" customHeight="1">
      <x:c r="A16" s="2" t="str">
        <x:v>Named reviews missing</x:v>
      </x:c>
      <x:c r="B16" s="19" t="n">
        <x:f>COUNTBLANK('Instructions'!B10:B12)</x:f>
        <x:v>3</x:v>
      </x:c>
      <x:c r="C16" s="2" t="str">
        <x:v>people</x:v>
      </x:c>
      <x:c r="D16" s="2"/>
      <x:c r="E16" s="2"/>
    </x:row>
    <x:row r="17" ht="55" customHeight="1">
      <x:c r="A17" s="2" t="str">
        <x:v>Review action</x:v>
      </x:c>
      <x:c r="B17" s="16" t="str">
        <x:f>IF(OR(B11+B12+B13+COUNTIFS('Returns and Credits'!P6:P25,"Resolve")+SUM('Returns and Credits'!Q6:Q25)&gt;0,OR(COUNT('Instructions'!B5:B6)&lt;&gt;2,'Instructions'!B5&gt;'Instructions'!B6,'Instructions'!B7="",'Instructions'!B8="",'Instructions'!B9="")),"Resolve stock evidence",IF(B14&gt;0,"Credit decision pending",IF(B16&gt;0,"Named reviews missing","Ready for owner review")))</x:f>
        <x:v>Credit decision pending</x:v>
      </x:c>
      <x:c r="C17" s="2"/>
      <x:c r="D17" s="2"/>
      <x:c r="E17" s="2"/>
    </x:row>
    <x:row r="18" ht="26" customHeight="1">
      <x:c r="A18" s="2"/>
      <x:c r="B18" s="2"/>
      <x:c r="C18" s="2"/>
      <x:c r="D18" s="2"/>
      <x:c r="E18" s="2"/>
    </x:row>
    <x:row r="19" ht="65" customHeight="1">
      <x:c r="A19" s="16" t="str">
        <x:v>Credit is a separate commercial decision. A returned kit enters quarantine. Only approved disposition releases five units or writes off seven. Four credit units are documented and three remain pending. No credit restores stock. A reference cost is a stated hypothetical input, not tax valuation, market pricing, recovered cash or an accounting posting. Applicable accounting, tax, title and disposal decisions remain with the responsible specialists.</x:v>
      </x:c>
      <x:c r="B19" s="2"/>
      <x:c r="C19" s="2"/>
      <x:c r="D19" s="2"/>
      <x:c r="E19" s="2"/>
    </x:row>
    <x:row r="20" ht="26" customHeight="1">
      <x:c r="A20" s="2"/>
      <x:c r="B20" s="2"/>
      <x:c r="C20" s="2"/>
      <x:c r="D20" s="2"/>
      <x:c r="E20" s="2"/>
    </x:row>
    <x:row r="21" ht="26" customHeight="1">
      <x:c r="A21" s="2"/>
      <x:c r="B21" s="2"/>
      <x:c r="C21" s="2"/>
      <x:c r="D21" s="2"/>
      <x:c r="E21" s="2"/>
    </x:row>
  </x:sheetData>
  <x:mergeCells>
    <x:mergeCell ref="A19:E21"/>
  </x:mergeCells>
  <x:pageMargins left="0.7" right="0.7" top="0.75" bottom="0.75" header="0.3" footer="0.3"/>
</x:worksheet>
</file>

<file path=xl/worksheets/sheet2.xml><?xml version="1.0" encoding="utf-8"?>
<x:worksheet xmlns:x="http://schemas.openxmlformats.org/spreadsheetml/2006/main">
  <x:sheetViews>
    <x:sheetView showGridLines="0" workbookViewId="0">
      <x:pane xSplit="2" ySplit="5" topLeftCell="C6" activePane="bottomRight" state="frozen"/>
    </x:sheetView>
  </x:sheetViews>
  <x:sheetFormatPr defaultRowHeight="15"/>
  <x:cols>
    <x:col min="1" max="1" width="17" hidden="0" customWidth="1"/>
    <x:col min="2" max="2" width="17" hidden="0" customWidth="1"/>
    <x:col min="3" max="3" width="17"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17" hidden="0" customWidth="1"/>
    <x:col min="15" max="15" width="17" hidden="0" customWidth="1"/>
    <x:col min="16" max="16" width="17" hidden="0" customWidth="1"/>
    <x:col min="17" max="17" width="28" hidden="0" customWidth="1"/>
  </x:cols>
  <x:sheetData>
    <x:row r="1" ht="26" customHeight="1">
      <x:c r="A1" s="2"/>
      <x:c r="B1" s="2"/>
      <x:c r="C1" s="2"/>
      <x:c r="D1" s="2"/>
      <x:c r="E1" s="2"/>
      <x:c r="F1" s="2"/>
      <x:c r="G1" s="2"/>
      <x:c r="H1" s="2"/>
      <x:c r="I1" s="2"/>
      <x:c r="J1" s="2"/>
      <x:c r="K1" s="2"/>
      <x:c r="L1" s="2"/>
      <x:c r="M1" s="2"/>
      <x:c r="N1" s="2"/>
      <x:c r="O1" s="2"/>
      <x:c r="P1" s="2"/>
      <x:c r="Q1" s="2"/>
    </x:row>
    <x:row r="2" ht="26" customHeight="1">
      <x:c r="A2" s="4" t="str">
        <x:v>Warehouse Balances</x:v>
      </x:c>
      <x:c r="B2" s="2"/>
      <x:c r="C2" s="2"/>
      <x:c r="D2" s="2"/>
      <x:c r="E2" s="2"/>
      <x:c r="F2" s="2"/>
      <x:c r="G2" s="2"/>
      <x:c r="H2" s="2"/>
      <x:c r="I2" s="2"/>
      <x:c r="J2" s="2"/>
      <x:c r="K2" s="2"/>
      <x:c r="L2" s="2"/>
      <x:c r="M2" s="2"/>
      <x:c r="N2" s="2"/>
      <x:c r="O2" s="2"/>
      <x:c r="P2" s="2"/>
      <x:c r="Q2" s="2"/>
    </x:row>
    <x:row r="3" ht="26" customHeight="1">
      <x:c r="A3" s="7" t="str">
        <x:v>v1.0. Method 2026-10-19. Hypothetical January 2027 data.</x:v>
      </x:c>
      <x:c r="B3" s="8"/>
      <x:c r="C3" s="8"/>
      <x:c r="D3" s="8"/>
      <x:c r="E3" s="8"/>
      <x:c r="F3" s="8"/>
      <x:c r="G3" s="8"/>
      <x:c r="H3" s="8"/>
      <x:c r="I3" s="8"/>
      <x:c r="J3" s="8"/>
      <x:c r="K3" s="8"/>
      <x:c r="L3" s="8"/>
      <x:c r="M3" s="8"/>
      <x:c r="N3" s="8"/>
      <x:c r="O3" s="8"/>
      <x:c r="P3" s="8"/>
      <x:c r="Q3" s="8"/>
    </x:row>
    <x:row r="4" ht="26" customHeight="1">
      <x:c r="A4" s="2"/>
      <x:c r="B4" s="2"/>
      <x:c r="C4" s="2"/>
      <x:c r="D4" s="2"/>
      <x:c r="E4" s="2"/>
      <x:c r="F4" s="2"/>
      <x:c r="G4" s="2"/>
      <x:c r="H4" s="2"/>
      <x:c r="I4" s="2"/>
      <x:c r="J4" s="2"/>
      <x:c r="K4" s="2"/>
      <x:c r="L4" s="2"/>
      <x:c r="M4" s="2"/>
      <x:c r="N4" s="2"/>
      <x:c r="O4" s="2"/>
      <x:c r="P4" s="2"/>
      <x:c r="Q4" s="2"/>
    </x:row>
    <x:row r="5" ht="48" customHeight="1">
      <x:c r="A5" s="15" t="str">
        <x:v>Item key</x:v>
      </x:c>
      <x:c r="B5" s="15" t="str">
        <x:v>Location</x:v>
      </x:c>
      <x:c r="C5" s="15" t="str">
        <x:v>Opening units</x:v>
      </x:c>
      <x:c r="D5" s="15" t="str">
        <x:v>Physical units</x:v>
      </x:c>
      <x:c r="E5" s="15" t="str">
        <x:v>Count date</x:v>
      </x:c>
      <x:c r="F5" s="15" t="str">
        <x:v>Count source</x:v>
      </x:c>
      <x:c r="G5" s="15" t="str">
        <x:v>Receipts</x:v>
      </x:c>
      <x:c r="H5" s="15" t="str">
        <x:v>Transfer in</x:v>
      </x:c>
      <x:c r="I5" s="15" t="str">
        <x:v>Transfer out</x:v>
      </x:c>
      <x:c r="J5" s="15" t="str">
        <x:v>Dispatch</x:v>
      </x:c>
      <x:c r="K5" s="15" t="str">
        <x:v>Write-off</x:v>
      </x:c>
      <x:c r="L5" s="15" t="str">
        <x:v>Accepted returns</x:v>
      </x:c>
      <x:c r="M5" s="15" t="str">
        <x:v>Expected units</x:v>
      </x:c>
      <x:c r="N5" s="15" t="str">
        <x:v>Physical less expected</x:v>
      </x:c>
      <x:c r="O5" s="15" t="str">
        <x:v>Issue signals</x:v>
      </x:c>
      <x:c r="P5" s="15" t="str">
        <x:v>Reference amount</x:v>
      </x:c>
      <x:c r="Q5" s="15" t="str">
        <x:v>Stock review</x:v>
      </x:c>
    </x:row>
    <x:row r="6" ht="26" customHeight="1">
      <x:c r="A6" s="10" t="str">
        <x:v>PCH-01</x:v>
      </x:c>
      <x:c r="B6" s="10" t="str">
        <x:v>A-STD</x:v>
      </x:c>
      <x:c r="C6" s="18" t="n">
        <x:v>120</x:v>
      </x:c>
      <x:c r="D6" s="18" t="n">
        <x:v>105</x:v>
      </x:c>
      <x:c r="E6" s="11" t="d">
        <x:v>2027-01-31T00:00:00.000Z</x:v>
      </x:c>
      <x:c r="F6" s="10" t="str">
        <x:v>COUNT-A</x:v>
      </x:c>
      <x:c r="G6" s="19" t="n">
        <x:f>IF(COUNTA(A6:F6)=0,"",SUMIFS('Movement Ledger'!$G$6:$G$35,'Movement Ledger'!$D$6:$D$35,A6,'Movement Ledger'!$E$6:$E$35,B6,'Movement Ledger'!$F$6:$F$35,"Receipt",'Movement Ledger'!$J$6:$J$35,"Posted",'Movement Ledger'!$O$6:$O$35,"No issue"))</x:f>
        <x:v>30</x:v>
      </x:c>
      <x:c r="H6" s="19" t="n">
        <x:f>IF(COUNTA(A6:F6)=0,"",SUMIFS('Movement Ledger'!$G$6:$G$35,'Movement Ledger'!$D$6:$D$35,A6,'Movement Ledger'!$E$6:$E$35,B6,'Movement Ledger'!$F$6:$F$35,"Transfer in",'Movement Ledger'!$J$6:$J$35,"Posted",'Movement Ledger'!$O$6:$O$35,"No issue"))</x:f>
        <x:v>0</x:v>
      </x:c>
      <x:c r="I6" s="19" t="n">
        <x:f>IF(COUNTA(A6:F6)=0,"",SUMIFS('Movement Ledger'!$G$6:$G$35,'Movement Ledger'!$D$6:$D$35,A6,'Movement Ledger'!$E$6:$E$35,B6,'Movement Ledger'!$F$6:$F$35,"Transfer out",'Movement Ledger'!$J$6:$J$35,"Posted",'Movement Ledger'!$O$6:$O$35,"No issue"))</x:f>
        <x:v>20</x:v>
      </x:c>
      <x:c r="J6" s="19" t="n">
        <x:f>IF(COUNTA(A6:F6)=0,"",SUMIFS('Movement Ledger'!$G$6:$G$35,'Movement Ledger'!$D$6:$D$35,A6,'Movement Ledger'!$E$6:$E$35,B6,'Movement Ledger'!$F$6:$F$35,"Dispatch",'Movement Ledger'!$J$6:$J$35,"Posted",'Movement Ledger'!$O$6:$O$35,"No issue"))</x:f>
        <x:v>25</x:v>
      </x:c>
      <x:c r="K6" s="19" t="n">
        <x:f>IF(COUNTA(A6:F6)=0,"",SUMIFS('Movement Ledger'!$G$6:$G$35,'Movement Ledger'!$D$6:$D$35,A6,'Movement Ledger'!$E$6:$E$35,B6,'Movement Ledger'!$F$6:$F$35,"Write-off",'Movement Ledger'!$J$6:$J$35,"Posted",'Movement Ledger'!$O$6:$O$35,"No issue"))</x:f>
        <x:v>0</x:v>
      </x:c>
      <x:c r="L6" s="19" t="n">
        <x:f>IF(COUNTA(A6:F6)=0,"",SUMIFS('Movement Ledger'!$G$6:$G$35,'Movement Ledger'!$D$6:$D$35,A6,'Movement Ledger'!$E$6:$E$35,B6,'Movement Ledger'!$F$6:$F$35,"Accepted return",'Movement Ledger'!$J$6:$J$35,"Posted",'Movement Ledger'!$O$6:$O$35,"No issue"))</x:f>
        <x:v>0</x:v>
      </x:c>
      <x:c r="M6" s="19" t="n">
        <x:f>IF(COUNTA(A6:F6)=0,"",IF(ISNUMBER(C6),C6+G6+H6-I6-J6-K6+L6,""))</x:f>
        <x:v>105</x:v>
      </x:c>
      <x:c r="N6" s="19" t="n">
        <x:f>IF(COUNTA(A6:F6)=0,"",IF(AND(ISNUMBER(D6),ISNUMBER(M6)),D6-M6,""))</x:f>
        <x:v>0</x:v>
      </x:c>
      <x:c r="O6" s="19" t="n">
        <x:f>IF(COUNTA(A6:F6)=0,"",IF(OR(A6="",COUNTIFS('SKU Master'!$A$6:$A$35,A6,'SKU Master'!$I$6:$I$35,"No issue")&lt;&gt;1,COUNTIFS('Instructions'!$A$16:$A$18,B6)&lt;&gt;1,COUNTIFS($A$6:$A$25,A6,$B$6:$B$25,B6)&lt;&gt;1,NOT(ISNUMBER(C6)),IF(ISNUMBER(C6),OR(C6&lt;0,C6&lt;&gt;INT(C6)),FALSE),NOT(ISNUMBER(D6)),IF(ISNUMBER(D6),OR(D6&lt;0,D6&lt;&gt;INT(D6)),FALSE),NOT(ISNUMBER(E6)),E6&lt;&gt;'Instructions'!$B$6,F6=""),1,0)+COUNTIFS('Movement Ledger'!$D$6:$D$35,A6,'Movement Ledger'!$E$6:$E$35,B6,'Movement Ledger'!$O$6:$O$35,"Resolve")+COUNTIFS('Movement Ledger'!$D$6:$D$35,A6,'Movement Ledger'!$E$6:$E$35,B6,'Movement Ledger'!$Q$6:$Q$35,"Resolve")+IF(ISNUMBER(M6),IF(M6&lt;0,1,0),0)+IF(ISNUMBER(N6),IF(N6&lt;&gt;0,1,0),0))</x:f>
        <x:v>0</x:v>
      </x:c>
      <x:c r="P6" s="21" t="n">
        <x:f>IF(COUNTA(A6:F6)=0,"",IF(AND(ISNUMBER(M6),COUNTIFS('SKU Master'!$A$6:$A$35,A6,'SKU Master'!$I$6:$I$35,"No issue")=1),M6*INDEX('SKU Master'!$D$6:$D$35,MATCH(A6,'SKU Master'!$A$6:$A$35,0)),""))</x:f>
        <x:v>1050</x:v>
      </x:c>
      <x:c r="Q6" s="2" t="str">
        <x:f>IF(COUNTA(A6:F6)=0,"",IF(O6&gt;0,"Resolve","No issue"))</x:f>
        <x:v>No issue</x:v>
      </x:c>
    </x:row>
    <x:row r="7" ht="26" customHeight="1">
      <x:c r="A7" s="10" t="str">
        <x:v>PCH-01</x:v>
      </x:c>
      <x:c r="B7" s="10" t="str">
        <x:v>B-STD</x:v>
      </x:c>
      <x:c r="C7" s="18" t="n">
        <x:v>80</x:v>
      </x:c>
      <x:c r="D7" s="18" t="n">
        <x:v>85</x:v>
      </x:c>
      <x:c r="E7" s="11" t="d">
        <x:v>2027-01-31T00:00:00.000Z</x:v>
      </x:c>
      <x:c r="F7" s="10" t="str">
        <x:v>COUNT-B</x:v>
      </x:c>
      <x:c r="G7" s="19" t="n">
        <x:f>IF(COUNTA(A7:F7)=0,"",SUMIFS('Movement Ledger'!$G$6:$G$35,'Movement Ledger'!$D$6:$D$35,A7,'Movement Ledger'!$E$6:$E$35,B7,'Movement Ledger'!$F$6:$F$35,"Receipt",'Movement Ledger'!$J$6:$J$35,"Posted",'Movement Ledger'!$O$6:$O$35,"No issue"))</x:f>
        <x:v>0</x:v>
      </x:c>
      <x:c r="H7" s="19" t="n">
        <x:f>IF(COUNTA(A7:F7)=0,"",SUMIFS('Movement Ledger'!$G$6:$G$35,'Movement Ledger'!$D$6:$D$35,A7,'Movement Ledger'!$E$6:$E$35,B7,'Movement Ledger'!$F$6:$F$35,"Transfer in",'Movement Ledger'!$J$6:$J$35,"Posted",'Movement Ledger'!$O$6:$O$35,"No issue"))</x:f>
        <x:v>20</x:v>
      </x:c>
      <x:c r="I7" s="19" t="n">
        <x:f>IF(COUNTA(A7:F7)=0,"",SUMIFS('Movement Ledger'!$G$6:$G$35,'Movement Ledger'!$D$6:$D$35,A7,'Movement Ledger'!$E$6:$E$35,B7,'Movement Ledger'!$F$6:$F$35,"Transfer out",'Movement Ledger'!$J$6:$J$35,"Posted",'Movement Ledger'!$O$6:$O$35,"No issue"))</x:f>
        <x:v>0</x:v>
      </x:c>
      <x:c r="J7" s="19" t="n">
        <x:f>IF(COUNTA(A7:F7)=0,"",SUMIFS('Movement Ledger'!$G$6:$G$35,'Movement Ledger'!$D$6:$D$35,A7,'Movement Ledger'!$E$6:$E$35,B7,'Movement Ledger'!$F$6:$F$35,"Dispatch",'Movement Ledger'!$J$6:$J$35,"Posted",'Movement Ledger'!$O$6:$O$35,"No issue"))</x:f>
        <x:v>15</x:v>
      </x:c>
      <x:c r="K7" s="19" t="n">
        <x:f>IF(COUNTA(A7:F7)=0,"",SUMIFS('Movement Ledger'!$G$6:$G$35,'Movement Ledger'!$D$6:$D$35,A7,'Movement Ledger'!$E$6:$E$35,B7,'Movement Ledger'!$F$6:$F$35,"Write-off",'Movement Ledger'!$J$6:$J$35,"Posted",'Movement Ledger'!$O$6:$O$35,"No issue"))</x:f>
        <x:v>0</x:v>
      </x:c>
      <x:c r="L7" s="19" t="n">
        <x:f>IF(COUNTA(A7:F7)=0,"",SUMIFS('Movement Ledger'!$G$6:$G$35,'Movement Ledger'!$D$6:$D$35,A7,'Movement Ledger'!$E$6:$E$35,B7,'Movement Ledger'!$F$6:$F$35,"Accepted return",'Movement Ledger'!$J$6:$J$35,"Posted",'Movement Ledger'!$O$6:$O$35,"No issue"))</x:f>
        <x:v>0</x:v>
      </x:c>
      <x:c r="M7" s="19" t="n">
        <x:f>IF(COUNTA(A7:F7)=0,"",IF(ISNUMBER(C7),C7+G7+H7-I7-J7-K7+L7,""))</x:f>
        <x:v>85</x:v>
      </x:c>
      <x:c r="N7" s="19" t="n">
        <x:f>IF(COUNTA(A7:F7)=0,"",IF(AND(ISNUMBER(D7),ISNUMBER(M7)),D7-M7,""))</x:f>
        <x:v>0</x:v>
      </x:c>
      <x:c r="O7" s="19" t="n">
        <x:f>IF(COUNTA(A7:F7)=0,"",IF(OR(A7="",COUNTIFS('SKU Master'!$A$6:$A$35,A7,'SKU Master'!$I$6:$I$35,"No issue")&lt;&gt;1,COUNTIFS('Instructions'!$A$16:$A$18,B7)&lt;&gt;1,COUNTIFS($A$6:$A$25,A7,$B$6:$B$25,B7)&lt;&gt;1,NOT(ISNUMBER(C7)),IF(ISNUMBER(C7),OR(C7&lt;0,C7&lt;&gt;INT(C7)),FALSE),NOT(ISNUMBER(D7)),IF(ISNUMBER(D7),OR(D7&lt;0,D7&lt;&gt;INT(D7)),FALSE),NOT(ISNUMBER(E7)),E7&lt;&gt;'Instructions'!$B$6,F7=""),1,0)+COUNTIFS('Movement Ledger'!$D$6:$D$35,A7,'Movement Ledger'!$E$6:$E$35,B7,'Movement Ledger'!$O$6:$O$35,"Resolve")+COUNTIFS('Movement Ledger'!$D$6:$D$35,A7,'Movement Ledger'!$E$6:$E$35,B7,'Movement Ledger'!$Q$6:$Q$35,"Resolve")+IF(ISNUMBER(M7),IF(M7&lt;0,1,0),0)+IF(ISNUMBER(N7),IF(N7&lt;&gt;0,1,0),0))</x:f>
        <x:v>0</x:v>
      </x:c>
      <x:c r="P7" s="21" t="n">
        <x:f>IF(COUNTA(A7:F7)=0,"",IF(AND(ISNUMBER(M7),COUNTIFS('SKU Master'!$A$6:$A$35,A7,'SKU Master'!$I$6:$I$35,"No issue")=1),M7*INDEX('SKU Master'!$D$6:$D$35,MATCH(A7,'SKU Master'!$A$6:$A$35,0)),""))</x:f>
        <x:v>850</x:v>
      </x:c>
      <x:c r="Q7" s="2" t="str">
        <x:f>IF(COUNTA(A7:F7)=0,"",IF(O7&gt;0,"Resolve","No issue"))</x:f>
        <x:v>No issue</x:v>
      </x:c>
    </x:row>
    <x:row r="8" ht="26" customHeight="1">
      <x:c r="A8" s="10" t="str">
        <x:v>KIT-02</x:v>
      </x:c>
      <x:c r="B8" s="10" t="str">
        <x:v>A-Q</x:v>
      </x:c>
      <x:c r="C8" s="18" t="n">
        <x:v>0</x:v>
      </x:c>
      <x:c r="D8" s="18" t="n">
        <x:v>0</x:v>
      </x:c>
      <x:c r="E8" s="11" t="d">
        <x:v>2027-01-31T00:00:00.000Z</x:v>
      </x:c>
      <x:c r="F8" s="10" t="str">
        <x:v>COUNT-Q</x:v>
      </x:c>
      <x:c r="G8" s="19" t="n">
        <x:f>IF(COUNTA(A8:F8)=0,"",SUMIFS('Movement Ledger'!$G$6:$G$35,'Movement Ledger'!$D$6:$D$35,A8,'Movement Ledger'!$E$6:$E$35,B8,'Movement Ledger'!$F$6:$F$35,"Receipt",'Movement Ledger'!$J$6:$J$35,"Posted",'Movement Ledger'!$O$6:$O$35,"No issue"))</x:f>
        <x:v>0</x:v>
      </x:c>
      <x:c r="H8" s="19" t="n">
        <x:f>IF(COUNTA(A8:F8)=0,"",SUMIFS('Movement Ledger'!$G$6:$G$35,'Movement Ledger'!$D$6:$D$35,A8,'Movement Ledger'!$E$6:$E$35,B8,'Movement Ledger'!$F$6:$F$35,"Transfer in",'Movement Ledger'!$J$6:$J$35,"Posted",'Movement Ledger'!$O$6:$O$35,"No issue"))</x:f>
        <x:v>0</x:v>
      </x:c>
      <x:c r="I8" s="19" t="n">
        <x:f>IF(COUNTA(A8:F8)=0,"",SUMIFS('Movement Ledger'!$G$6:$G$35,'Movement Ledger'!$D$6:$D$35,A8,'Movement Ledger'!$E$6:$E$35,B8,'Movement Ledger'!$F$6:$F$35,"Transfer out",'Movement Ledger'!$J$6:$J$35,"Posted",'Movement Ledger'!$O$6:$O$35,"No issue"))</x:f>
        <x:v>5</x:v>
      </x:c>
      <x:c r="J8" s="19" t="n">
        <x:f>IF(COUNTA(A8:F8)=0,"",SUMIFS('Movement Ledger'!$G$6:$G$35,'Movement Ledger'!$D$6:$D$35,A8,'Movement Ledger'!$E$6:$E$35,B8,'Movement Ledger'!$F$6:$F$35,"Dispatch",'Movement Ledger'!$J$6:$J$35,"Posted",'Movement Ledger'!$O$6:$O$35,"No issue"))</x:f>
        <x:v>0</x:v>
      </x:c>
      <x:c r="K8" s="19" t="n">
        <x:f>IF(COUNTA(A8:F8)=0,"",SUMIFS('Movement Ledger'!$G$6:$G$35,'Movement Ledger'!$D$6:$D$35,A8,'Movement Ledger'!$E$6:$E$35,B8,'Movement Ledger'!$F$6:$F$35,"Write-off",'Movement Ledger'!$J$6:$J$35,"Posted",'Movement Ledger'!$O$6:$O$35,"No issue"))</x:f>
        <x:v>7</x:v>
      </x:c>
      <x:c r="L8" s="19" t="n">
        <x:f>IF(COUNTA(A8:F8)=0,"",SUMIFS('Movement Ledger'!$G$6:$G$35,'Movement Ledger'!$D$6:$D$35,A8,'Movement Ledger'!$E$6:$E$35,B8,'Movement Ledger'!$F$6:$F$35,"Accepted return",'Movement Ledger'!$J$6:$J$35,"Posted",'Movement Ledger'!$O$6:$O$35,"No issue"))</x:f>
        <x:v>12</x:v>
      </x:c>
      <x:c r="M8" s="19" t="n">
        <x:f>IF(COUNTA(A8:F8)=0,"",IF(ISNUMBER(C8),C8+G8+H8-I8-J8-K8+L8,""))</x:f>
        <x:v>0</x:v>
      </x:c>
      <x:c r="N8" s="19" t="n">
        <x:f>IF(COUNTA(A8:F8)=0,"",IF(AND(ISNUMBER(D8),ISNUMBER(M8)),D8-M8,""))</x:f>
        <x:v>0</x:v>
      </x:c>
      <x:c r="O8" s="19" t="n">
        <x:f>IF(COUNTA(A8:F8)=0,"",IF(OR(A8="",COUNTIFS('SKU Master'!$A$6:$A$35,A8,'SKU Master'!$I$6:$I$35,"No issue")&lt;&gt;1,COUNTIFS('Instructions'!$A$16:$A$18,B8)&lt;&gt;1,COUNTIFS($A$6:$A$25,A8,$B$6:$B$25,B8)&lt;&gt;1,NOT(ISNUMBER(C8)),IF(ISNUMBER(C8),OR(C8&lt;0,C8&lt;&gt;INT(C8)),FALSE),NOT(ISNUMBER(D8)),IF(ISNUMBER(D8),OR(D8&lt;0,D8&lt;&gt;INT(D8)),FALSE),NOT(ISNUMBER(E8)),E8&lt;&gt;'Instructions'!$B$6,F8=""),1,0)+COUNTIFS('Movement Ledger'!$D$6:$D$35,A8,'Movement Ledger'!$E$6:$E$35,B8,'Movement Ledger'!$O$6:$O$35,"Resolve")+COUNTIFS('Movement Ledger'!$D$6:$D$35,A8,'Movement Ledger'!$E$6:$E$35,B8,'Movement Ledger'!$Q$6:$Q$35,"Resolve")+IF(ISNUMBER(M8),IF(M8&lt;0,1,0),0)+IF(ISNUMBER(N8),IF(N8&lt;&gt;0,1,0),0))</x:f>
        <x:v>0</x:v>
      </x:c>
      <x:c r="P8" s="21" t="n">
        <x:f>IF(COUNTA(A8:F8)=0,"",IF(AND(ISNUMBER(M8),COUNTIFS('SKU Master'!$A$6:$A$35,A8,'SKU Master'!$I$6:$I$35,"No issue")=1),M8*INDEX('SKU Master'!$D$6:$D$35,MATCH(A8,'SKU Master'!$A$6:$A$35,0)),""))</x:f>
        <x:v>0</x:v>
      </x:c>
      <x:c r="Q8" s="2" t="str">
        <x:f>IF(COUNTA(A8:F8)=0,"",IF(O8&gt;0,"Resolve","No issue"))</x:f>
        <x:v>No issue</x:v>
      </x:c>
    </x:row>
    <x:row r="9" ht="26" customHeight="1">
      <x:c r="A9" s="10" t="str">
        <x:v>KIT-02</x:v>
      </x:c>
      <x:c r="B9" s="10" t="str">
        <x:v>A-STD</x:v>
      </x:c>
      <x:c r="C9" s="18" t="n">
        <x:v>0</x:v>
      </x:c>
      <x:c r="D9" s="18" t="n">
        <x:v>5</x:v>
      </x:c>
      <x:c r="E9" s="11" t="d">
        <x:v>2027-01-31T00:00:00.000Z</x:v>
      </x:c>
      <x:c r="F9" s="10" t="str">
        <x:v>COUNT-K</x:v>
      </x:c>
      <x:c r="G9" s="19" t="n">
        <x:f>IF(COUNTA(A9:F9)=0,"",SUMIFS('Movement Ledger'!$G$6:$G$35,'Movement Ledger'!$D$6:$D$35,A9,'Movement Ledger'!$E$6:$E$35,B9,'Movement Ledger'!$F$6:$F$35,"Receipt",'Movement Ledger'!$J$6:$J$35,"Posted",'Movement Ledger'!$O$6:$O$35,"No issue"))</x:f>
        <x:v>0</x:v>
      </x:c>
      <x:c r="H9" s="19" t="n">
        <x:f>IF(COUNTA(A9:F9)=0,"",SUMIFS('Movement Ledger'!$G$6:$G$35,'Movement Ledger'!$D$6:$D$35,A9,'Movement Ledger'!$E$6:$E$35,B9,'Movement Ledger'!$F$6:$F$35,"Transfer in",'Movement Ledger'!$J$6:$J$35,"Posted",'Movement Ledger'!$O$6:$O$35,"No issue"))</x:f>
        <x:v>5</x:v>
      </x:c>
      <x:c r="I9" s="19" t="n">
        <x:f>IF(COUNTA(A9:F9)=0,"",SUMIFS('Movement Ledger'!$G$6:$G$35,'Movement Ledger'!$D$6:$D$35,A9,'Movement Ledger'!$E$6:$E$35,B9,'Movement Ledger'!$F$6:$F$35,"Transfer out",'Movement Ledger'!$J$6:$J$35,"Posted",'Movement Ledger'!$O$6:$O$35,"No issue"))</x:f>
        <x:v>0</x:v>
      </x:c>
      <x:c r="J9" s="19" t="n">
        <x:f>IF(COUNTA(A9:F9)=0,"",SUMIFS('Movement Ledger'!$G$6:$G$35,'Movement Ledger'!$D$6:$D$35,A9,'Movement Ledger'!$E$6:$E$35,B9,'Movement Ledger'!$F$6:$F$35,"Dispatch",'Movement Ledger'!$J$6:$J$35,"Posted",'Movement Ledger'!$O$6:$O$35,"No issue"))</x:f>
        <x:v>0</x:v>
      </x:c>
      <x:c r="K9" s="19" t="n">
        <x:f>IF(COUNTA(A9:F9)=0,"",SUMIFS('Movement Ledger'!$G$6:$G$35,'Movement Ledger'!$D$6:$D$35,A9,'Movement Ledger'!$E$6:$E$35,B9,'Movement Ledger'!$F$6:$F$35,"Write-off",'Movement Ledger'!$J$6:$J$35,"Posted",'Movement Ledger'!$O$6:$O$35,"No issue"))</x:f>
        <x:v>0</x:v>
      </x:c>
      <x:c r="L9" s="19" t="n">
        <x:f>IF(COUNTA(A9:F9)=0,"",SUMIFS('Movement Ledger'!$G$6:$G$35,'Movement Ledger'!$D$6:$D$35,A9,'Movement Ledger'!$E$6:$E$35,B9,'Movement Ledger'!$F$6:$F$35,"Accepted return",'Movement Ledger'!$J$6:$J$35,"Posted",'Movement Ledger'!$O$6:$O$35,"No issue"))</x:f>
        <x:v>0</x:v>
      </x:c>
      <x:c r="M9" s="19" t="n">
        <x:f>IF(COUNTA(A9:F9)=0,"",IF(ISNUMBER(C9),C9+G9+H9-I9-J9-K9+L9,""))</x:f>
        <x:v>5</x:v>
      </x:c>
      <x:c r="N9" s="19" t="n">
        <x:f>IF(COUNTA(A9:F9)=0,"",IF(AND(ISNUMBER(D9),ISNUMBER(M9)),D9-M9,""))</x:f>
        <x:v>0</x:v>
      </x:c>
      <x:c r="O9" s="19" t="n">
        <x:f>IF(COUNTA(A9:F9)=0,"",IF(OR(A9="",COUNTIFS('SKU Master'!$A$6:$A$35,A9,'SKU Master'!$I$6:$I$35,"No issue")&lt;&gt;1,COUNTIFS('Instructions'!$A$16:$A$18,B9)&lt;&gt;1,COUNTIFS($A$6:$A$25,A9,$B$6:$B$25,B9)&lt;&gt;1,NOT(ISNUMBER(C9)),IF(ISNUMBER(C9),OR(C9&lt;0,C9&lt;&gt;INT(C9)),FALSE),NOT(ISNUMBER(D9)),IF(ISNUMBER(D9),OR(D9&lt;0,D9&lt;&gt;INT(D9)),FALSE),NOT(ISNUMBER(E9)),E9&lt;&gt;'Instructions'!$B$6,F9=""),1,0)+COUNTIFS('Movement Ledger'!$D$6:$D$35,A9,'Movement Ledger'!$E$6:$E$35,B9,'Movement Ledger'!$O$6:$O$35,"Resolve")+COUNTIFS('Movement Ledger'!$D$6:$D$35,A9,'Movement Ledger'!$E$6:$E$35,B9,'Movement Ledger'!$Q$6:$Q$35,"Resolve")+IF(ISNUMBER(M9),IF(M9&lt;0,1,0),0)+IF(ISNUMBER(N9),IF(N9&lt;&gt;0,1,0),0))</x:f>
        <x:v>0</x:v>
      </x:c>
      <x:c r="P9" s="21" t="n">
        <x:f>IF(COUNTA(A9:F9)=0,"",IF(AND(ISNUMBER(M9),COUNTIFS('SKU Master'!$A$6:$A$35,A9,'SKU Master'!$I$6:$I$35,"No issue")=1),M9*INDEX('SKU Master'!$D$6:$D$35,MATCH(A9,'SKU Master'!$A$6:$A$35,0)),""))</x:f>
        <x:v>150</x:v>
      </x:c>
      <x:c r="Q9" s="2" t="str">
        <x:f>IF(COUNTA(A9:F9)=0,"",IF(O9&gt;0,"Resolve","No issue"))</x:f>
        <x:v>No issue</x:v>
      </x:c>
    </x:row>
    <x:row r="10" ht="26" customHeight="1">
      <x:c r="A10" s="10"/>
      <x:c r="B10" s="10"/>
      <x:c r="C10" s="18"/>
      <x:c r="D10" s="18"/>
      <x:c r="E10" s="11"/>
      <x:c r="F10" s="10"/>
      <x:c r="G10" s="19" t="str">
        <x:f>IF(COUNTA(A10:F10)=0,"",SUMIFS('Movement Ledger'!$G$6:$G$35,'Movement Ledger'!$D$6:$D$35,A10,'Movement Ledger'!$E$6:$E$35,B10,'Movement Ledger'!$F$6:$F$35,"Receipt",'Movement Ledger'!$J$6:$J$35,"Posted",'Movement Ledger'!$O$6:$O$35,"No issue"))</x:f>
      </x:c>
      <x:c r="H10" s="19" t="str">
        <x:f>IF(COUNTA(A10:F10)=0,"",SUMIFS('Movement Ledger'!$G$6:$G$35,'Movement Ledger'!$D$6:$D$35,A10,'Movement Ledger'!$E$6:$E$35,B10,'Movement Ledger'!$F$6:$F$35,"Transfer in",'Movement Ledger'!$J$6:$J$35,"Posted",'Movement Ledger'!$O$6:$O$35,"No issue"))</x:f>
      </x:c>
      <x:c r="I10" s="19" t="str">
        <x:f>IF(COUNTA(A10:F10)=0,"",SUMIFS('Movement Ledger'!$G$6:$G$35,'Movement Ledger'!$D$6:$D$35,A10,'Movement Ledger'!$E$6:$E$35,B10,'Movement Ledger'!$F$6:$F$35,"Transfer out",'Movement Ledger'!$J$6:$J$35,"Posted",'Movement Ledger'!$O$6:$O$35,"No issue"))</x:f>
      </x:c>
      <x:c r="J10" s="19" t="str">
        <x:f>IF(COUNTA(A10:F10)=0,"",SUMIFS('Movement Ledger'!$G$6:$G$35,'Movement Ledger'!$D$6:$D$35,A10,'Movement Ledger'!$E$6:$E$35,B10,'Movement Ledger'!$F$6:$F$35,"Dispatch",'Movement Ledger'!$J$6:$J$35,"Posted",'Movement Ledger'!$O$6:$O$35,"No issue"))</x:f>
      </x:c>
      <x:c r="K10" s="19" t="str">
        <x:f>IF(COUNTA(A10:F10)=0,"",SUMIFS('Movement Ledger'!$G$6:$G$35,'Movement Ledger'!$D$6:$D$35,A10,'Movement Ledger'!$E$6:$E$35,B10,'Movement Ledger'!$F$6:$F$35,"Write-off",'Movement Ledger'!$J$6:$J$35,"Posted",'Movement Ledger'!$O$6:$O$35,"No issue"))</x:f>
      </x:c>
      <x:c r="L10" s="19" t="str">
        <x:f>IF(COUNTA(A10:F10)=0,"",SUMIFS('Movement Ledger'!$G$6:$G$35,'Movement Ledger'!$D$6:$D$35,A10,'Movement Ledger'!$E$6:$E$35,B10,'Movement Ledger'!$F$6:$F$35,"Accepted return",'Movement Ledger'!$J$6:$J$35,"Posted",'Movement Ledger'!$O$6:$O$35,"No issue"))</x:f>
      </x:c>
      <x:c r="M10" s="19" t="str">
        <x:f>IF(COUNTA(A10:F10)=0,"",IF(ISNUMBER(C10),C10+G10+H10-I10-J10-K10+L10,""))</x:f>
      </x:c>
      <x:c r="N10" s="19" t="str">
        <x:f>IF(COUNTA(A10:F10)=0,"",IF(AND(ISNUMBER(D10),ISNUMBER(M10)),D10-M10,""))</x:f>
      </x:c>
      <x:c r="O10" s="19" t="str">
        <x:f>IF(COUNTA(A10:F10)=0,"",IF(OR(A10="",COUNTIFS('SKU Master'!$A$6:$A$35,A10,'SKU Master'!$I$6:$I$35,"No issue")&lt;&gt;1,COUNTIFS('Instructions'!$A$16:$A$18,B10)&lt;&gt;1,COUNTIFS($A$6:$A$25,A10,$B$6:$B$25,B10)&lt;&gt;1,NOT(ISNUMBER(C10)),IF(ISNUMBER(C10),OR(C10&lt;0,C10&lt;&gt;INT(C10)),FALSE),NOT(ISNUMBER(D10)),IF(ISNUMBER(D10),OR(D10&lt;0,D10&lt;&gt;INT(D10)),FALSE),NOT(ISNUMBER(E10)),E10&lt;&gt;'Instructions'!$B$6,F10=""),1,0)+COUNTIFS('Movement Ledger'!$D$6:$D$35,A10,'Movement Ledger'!$E$6:$E$35,B10,'Movement Ledger'!$O$6:$O$35,"Resolve")+COUNTIFS('Movement Ledger'!$D$6:$D$35,A10,'Movement Ledger'!$E$6:$E$35,B10,'Movement Ledger'!$Q$6:$Q$35,"Resolve")+IF(ISNUMBER(M10),IF(M10&lt;0,1,0),0)+IF(ISNUMBER(N10),IF(N10&lt;&gt;0,1,0),0))</x:f>
      </x:c>
      <x:c r="P10" s="21" t="str">
        <x:f>IF(COUNTA(A10:F10)=0,"",IF(AND(ISNUMBER(M10),COUNTIFS('SKU Master'!$A$6:$A$35,A10,'SKU Master'!$I$6:$I$35,"No issue")=1),M10*INDEX('SKU Master'!$D$6:$D$35,MATCH(A10,'SKU Master'!$A$6:$A$35,0)),""))</x:f>
      </x:c>
      <x:c r="Q10" s="2" t="str">
        <x:f>IF(COUNTA(A10:F10)=0,"",IF(O10&gt;0,"Resolve","No issue"))</x:f>
      </x:c>
    </x:row>
    <x:row r="11" ht="26" customHeight="1">
      <x:c r="A11" s="10"/>
      <x:c r="B11" s="10"/>
      <x:c r="C11" s="18"/>
      <x:c r="D11" s="18"/>
      <x:c r="E11" s="11"/>
      <x:c r="F11" s="10"/>
      <x:c r="G11" s="19" t="str">
        <x:f>IF(COUNTA(A11:F11)=0,"",SUMIFS('Movement Ledger'!$G$6:$G$35,'Movement Ledger'!$D$6:$D$35,A11,'Movement Ledger'!$E$6:$E$35,B11,'Movement Ledger'!$F$6:$F$35,"Receipt",'Movement Ledger'!$J$6:$J$35,"Posted",'Movement Ledger'!$O$6:$O$35,"No issue"))</x:f>
      </x:c>
      <x:c r="H11" s="19" t="str">
        <x:f>IF(COUNTA(A11:F11)=0,"",SUMIFS('Movement Ledger'!$G$6:$G$35,'Movement Ledger'!$D$6:$D$35,A11,'Movement Ledger'!$E$6:$E$35,B11,'Movement Ledger'!$F$6:$F$35,"Transfer in",'Movement Ledger'!$J$6:$J$35,"Posted",'Movement Ledger'!$O$6:$O$35,"No issue"))</x:f>
      </x:c>
      <x:c r="I11" s="19" t="str">
        <x:f>IF(COUNTA(A11:F11)=0,"",SUMIFS('Movement Ledger'!$G$6:$G$35,'Movement Ledger'!$D$6:$D$35,A11,'Movement Ledger'!$E$6:$E$35,B11,'Movement Ledger'!$F$6:$F$35,"Transfer out",'Movement Ledger'!$J$6:$J$35,"Posted",'Movement Ledger'!$O$6:$O$35,"No issue"))</x:f>
      </x:c>
      <x:c r="J11" s="19" t="str">
        <x:f>IF(COUNTA(A11:F11)=0,"",SUMIFS('Movement Ledger'!$G$6:$G$35,'Movement Ledger'!$D$6:$D$35,A11,'Movement Ledger'!$E$6:$E$35,B11,'Movement Ledger'!$F$6:$F$35,"Dispatch",'Movement Ledger'!$J$6:$J$35,"Posted",'Movement Ledger'!$O$6:$O$35,"No issue"))</x:f>
      </x:c>
      <x:c r="K11" s="19" t="str">
        <x:f>IF(COUNTA(A11:F11)=0,"",SUMIFS('Movement Ledger'!$G$6:$G$35,'Movement Ledger'!$D$6:$D$35,A11,'Movement Ledger'!$E$6:$E$35,B11,'Movement Ledger'!$F$6:$F$35,"Write-off",'Movement Ledger'!$J$6:$J$35,"Posted",'Movement Ledger'!$O$6:$O$35,"No issue"))</x:f>
      </x:c>
      <x:c r="L11" s="19" t="str">
        <x:f>IF(COUNTA(A11:F11)=0,"",SUMIFS('Movement Ledger'!$G$6:$G$35,'Movement Ledger'!$D$6:$D$35,A11,'Movement Ledger'!$E$6:$E$35,B11,'Movement Ledger'!$F$6:$F$35,"Accepted return",'Movement Ledger'!$J$6:$J$35,"Posted",'Movement Ledger'!$O$6:$O$35,"No issue"))</x:f>
      </x:c>
      <x:c r="M11" s="19" t="str">
        <x:f>IF(COUNTA(A11:F11)=0,"",IF(ISNUMBER(C11),C11+G11+H11-I11-J11-K11+L11,""))</x:f>
      </x:c>
      <x:c r="N11" s="19" t="str">
        <x:f>IF(COUNTA(A11:F11)=0,"",IF(AND(ISNUMBER(D11),ISNUMBER(M11)),D11-M11,""))</x:f>
      </x:c>
      <x:c r="O11" s="19" t="str">
        <x:f>IF(COUNTA(A11:F11)=0,"",IF(OR(A11="",COUNTIFS('SKU Master'!$A$6:$A$35,A11,'SKU Master'!$I$6:$I$35,"No issue")&lt;&gt;1,COUNTIFS('Instructions'!$A$16:$A$18,B11)&lt;&gt;1,COUNTIFS($A$6:$A$25,A11,$B$6:$B$25,B11)&lt;&gt;1,NOT(ISNUMBER(C11)),IF(ISNUMBER(C11),OR(C11&lt;0,C11&lt;&gt;INT(C11)),FALSE),NOT(ISNUMBER(D11)),IF(ISNUMBER(D11),OR(D11&lt;0,D11&lt;&gt;INT(D11)),FALSE),NOT(ISNUMBER(E11)),E11&lt;&gt;'Instructions'!$B$6,F11=""),1,0)+COUNTIFS('Movement Ledger'!$D$6:$D$35,A11,'Movement Ledger'!$E$6:$E$35,B11,'Movement Ledger'!$O$6:$O$35,"Resolve")+COUNTIFS('Movement Ledger'!$D$6:$D$35,A11,'Movement Ledger'!$E$6:$E$35,B11,'Movement Ledger'!$Q$6:$Q$35,"Resolve")+IF(ISNUMBER(M11),IF(M11&lt;0,1,0),0)+IF(ISNUMBER(N11),IF(N11&lt;&gt;0,1,0),0))</x:f>
      </x:c>
      <x:c r="P11" s="21" t="str">
        <x:f>IF(COUNTA(A11:F11)=0,"",IF(AND(ISNUMBER(M11),COUNTIFS('SKU Master'!$A$6:$A$35,A11,'SKU Master'!$I$6:$I$35,"No issue")=1),M11*INDEX('SKU Master'!$D$6:$D$35,MATCH(A11,'SKU Master'!$A$6:$A$35,0)),""))</x:f>
      </x:c>
      <x:c r="Q11" s="2" t="str">
        <x:f>IF(COUNTA(A11:F11)=0,"",IF(O11&gt;0,"Resolve","No issue"))</x:f>
      </x:c>
    </x:row>
    <x:row r="12" ht="26" customHeight="1">
      <x:c r="A12" s="10"/>
      <x:c r="B12" s="10"/>
      <x:c r="C12" s="18"/>
      <x:c r="D12" s="18"/>
      <x:c r="E12" s="11"/>
      <x:c r="F12" s="10"/>
      <x:c r="G12" s="19" t="str">
        <x:f>IF(COUNTA(A12:F12)=0,"",SUMIFS('Movement Ledger'!$G$6:$G$35,'Movement Ledger'!$D$6:$D$35,A12,'Movement Ledger'!$E$6:$E$35,B12,'Movement Ledger'!$F$6:$F$35,"Receipt",'Movement Ledger'!$J$6:$J$35,"Posted",'Movement Ledger'!$O$6:$O$35,"No issue"))</x:f>
      </x:c>
      <x:c r="H12" s="19" t="str">
        <x:f>IF(COUNTA(A12:F12)=0,"",SUMIFS('Movement Ledger'!$G$6:$G$35,'Movement Ledger'!$D$6:$D$35,A12,'Movement Ledger'!$E$6:$E$35,B12,'Movement Ledger'!$F$6:$F$35,"Transfer in",'Movement Ledger'!$J$6:$J$35,"Posted",'Movement Ledger'!$O$6:$O$35,"No issue"))</x:f>
      </x:c>
      <x:c r="I12" s="19" t="str">
        <x:f>IF(COUNTA(A12:F12)=0,"",SUMIFS('Movement Ledger'!$G$6:$G$35,'Movement Ledger'!$D$6:$D$35,A12,'Movement Ledger'!$E$6:$E$35,B12,'Movement Ledger'!$F$6:$F$35,"Transfer out",'Movement Ledger'!$J$6:$J$35,"Posted",'Movement Ledger'!$O$6:$O$35,"No issue"))</x:f>
      </x:c>
      <x:c r="J12" s="19" t="str">
        <x:f>IF(COUNTA(A12:F12)=0,"",SUMIFS('Movement Ledger'!$G$6:$G$35,'Movement Ledger'!$D$6:$D$35,A12,'Movement Ledger'!$E$6:$E$35,B12,'Movement Ledger'!$F$6:$F$35,"Dispatch",'Movement Ledger'!$J$6:$J$35,"Posted",'Movement Ledger'!$O$6:$O$35,"No issue"))</x:f>
      </x:c>
      <x:c r="K12" s="19" t="str">
        <x:f>IF(COUNTA(A12:F12)=0,"",SUMIFS('Movement Ledger'!$G$6:$G$35,'Movement Ledger'!$D$6:$D$35,A12,'Movement Ledger'!$E$6:$E$35,B12,'Movement Ledger'!$F$6:$F$35,"Write-off",'Movement Ledger'!$J$6:$J$35,"Posted",'Movement Ledger'!$O$6:$O$35,"No issue"))</x:f>
      </x:c>
      <x:c r="L12" s="19" t="str">
        <x:f>IF(COUNTA(A12:F12)=0,"",SUMIFS('Movement Ledger'!$G$6:$G$35,'Movement Ledger'!$D$6:$D$35,A12,'Movement Ledger'!$E$6:$E$35,B12,'Movement Ledger'!$F$6:$F$35,"Accepted return",'Movement Ledger'!$J$6:$J$35,"Posted",'Movement Ledger'!$O$6:$O$35,"No issue"))</x:f>
      </x:c>
      <x:c r="M12" s="19" t="str">
        <x:f>IF(COUNTA(A12:F12)=0,"",IF(ISNUMBER(C12),C12+G12+H12-I12-J12-K12+L12,""))</x:f>
      </x:c>
      <x:c r="N12" s="19" t="str">
        <x:f>IF(COUNTA(A12:F12)=0,"",IF(AND(ISNUMBER(D12),ISNUMBER(M12)),D12-M12,""))</x:f>
      </x:c>
      <x:c r="O12" s="19" t="str">
        <x:f>IF(COUNTA(A12:F12)=0,"",IF(OR(A12="",COUNTIFS('SKU Master'!$A$6:$A$35,A12,'SKU Master'!$I$6:$I$35,"No issue")&lt;&gt;1,COUNTIFS('Instructions'!$A$16:$A$18,B12)&lt;&gt;1,COUNTIFS($A$6:$A$25,A12,$B$6:$B$25,B12)&lt;&gt;1,NOT(ISNUMBER(C12)),IF(ISNUMBER(C12),OR(C12&lt;0,C12&lt;&gt;INT(C12)),FALSE),NOT(ISNUMBER(D12)),IF(ISNUMBER(D12),OR(D12&lt;0,D12&lt;&gt;INT(D12)),FALSE),NOT(ISNUMBER(E12)),E12&lt;&gt;'Instructions'!$B$6,F12=""),1,0)+COUNTIFS('Movement Ledger'!$D$6:$D$35,A12,'Movement Ledger'!$E$6:$E$35,B12,'Movement Ledger'!$O$6:$O$35,"Resolve")+COUNTIFS('Movement Ledger'!$D$6:$D$35,A12,'Movement Ledger'!$E$6:$E$35,B12,'Movement Ledger'!$Q$6:$Q$35,"Resolve")+IF(ISNUMBER(M12),IF(M12&lt;0,1,0),0)+IF(ISNUMBER(N12),IF(N12&lt;&gt;0,1,0),0))</x:f>
      </x:c>
      <x:c r="P12" s="21" t="str">
        <x:f>IF(COUNTA(A12:F12)=0,"",IF(AND(ISNUMBER(M12),COUNTIFS('SKU Master'!$A$6:$A$35,A12,'SKU Master'!$I$6:$I$35,"No issue")=1),M12*INDEX('SKU Master'!$D$6:$D$35,MATCH(A12,'SKU Master'!$A$6:$A$35,0)),""))</x:f>
      </x:c>
      <x:c r="Q12" s="2" t="str">
        <x:f>IF(COUNTA(A12:F12)=0,"",IF(O12&gt;0,"Resolve","No issue"))</x:f>
      </x:c>
    </x:row>
    <x:row r="13" ht="26" customHeight="1">
      <x:c r="A13" s="10"/>
      <x:c r="B13" s="10"/>
      <x:c r="C13" s="18"/>
      <x:c r="D13" s="18"/>
      <x:c r="E13" s="11"/>
      <x:c r="F13" s="10"/>
      <x:c r="G13" s="19" t="str">
        <x:f>IF(COUNTA(A13:F13)=0,"",SUMIFS('Movement Ledger'!$G$6:$G$35,'Movement Ledger'!$D$6:$D$35,A13,'Movement Ledger'!$E$6:$E$35,B13,'Movement Ledger'!$F$6:$F$35,"Receipt",'Movement Ledger'!$J$6:$J$35,"Posted",'Movement Ledger'!$O$6:$O$35,"No issue"))</x:f>
      </x:c>
      <x:c r="H13" s="19" t="str">
        <x:f>IF(COUNTA(A13:F13)=0,"",SUMIFS('Movement Ledger'!$G$6:$G$35,'Movement Ledger'!$D$6:$D$35,A13,'Movement Ledger'!$E$6:$E$35,B13,'Movement Ledger'!$F$6:$F$35,"Transfer in",'Movement Ledger'!$J$6:$J$35,"Posted",'Movement Ledger'!$O$6:$O$35,"No issue"))</x:f>
      </x:c>
      <x:c r="I13" s="19" t="str">
        <x:f>IF(COUNTA(A13:F13)=0,"",SUMIFS('Movement Ledger'!$G$6:$G$35,'Movement Ledger'!$D$6:$D$35,A13,'Movement Ledger'!$E$6:$E$35,B13,'Movement Ledger'!$F$6:$F$35,"Transfer out",'Movement Ledger'!$J$6:$J$35,"Posted",'Movement Ledger'!$O$6:$O$35,"No issue"))</x:f>
      </x:c>
      <x:c r="J13" s="19" t="str">
        <x:f>IF(COUNTA(A13:F13)=0,"",SUMIFS('Movement Ledger'!$G$6:$G$35,'Movement Ledger'!$D$6:$D$35,A13,'Movement Ledger'!$E$6:$E$35,B13,'Movement Ledger'!$F$6:$F$35,"Dispatch",'Movement Ledger'!$J$6:$J$35,"Posted",'Movement Ledger'!$O$6:$O$35,"No issue"))</x:f>
      </x:c>
      <x:c r="K13" s="19" t="str">
        <x:f>IF(COUNTA(A13:F13)=0,"",SUMIFS('Movement Ledger'!$G$6:$G$35,'Movement Ledger'!$D$6:$D$35,A13,'Movement Ledger'!$E$6:$E$35,B13,'Movement Ledger'!$F$6:$F$35,"Write-off",'Movement Ledger'!$J$6:$J$35,"Posted",'Movement Ledger'!$O$6:$O$35,"No issue"))</x:f>
      </x:c>
      <x:c r="L13" s="19" t="str">
        <x:f>IF(COUNTA(A13:F13)=0,"",SUMIFS('Movement Ledger'!$G$6:$G$35,'Movement Ledger'!$D$6:$D$35,A13,'Movement Ledger'!$E$6:$E$35,B13,'Movement Ledger'!$F$6:$F$35,"Accepted return",'Movement Ledger'!$J$6:$J$35,"Posted",'Movement Ledger'!$O$6:$O$35,"No issue"))</x:f>
      </x:c>
      <x:c r="M13" s="19" t="str">
        <x:f>IF(COUNTA(A13:F13)=0,"",IF(ISNUMBER(C13),C13+G13+H13-I13-J13-K13+L13,""))</x:f>
      </x:c>
      <x:c r="N13" s="19" t="str">
        <x:f>IF(COUNTA(A13:F13)=0,"",IF(AND(ISNUMBER(D13),ISNUMBER(M13)),D13-M13,""))</x:f>
      </x:c>
      <x:c r="O13" s="19" t="str">
        <x:f>IF(COUNTA(A13:F13)=0,"",IF(OR(A13="",COUNTIFS('SKU Master'!$A$6:$A$35,A13,'SKU Master'!$I$6:$I$35,"No issue")&lt;&gt;1,COUNTIFS('Instructions'!$A$16:$A$18,B13)&lt;&gt;1,COUNTIFS($A$6:$A$25,A13,$B$6:$B$25,B13)&lt;&gt;1,NOT(ISNUMBER(C13)),IF(ISNUMBER(C13),OR(C13&lt;0,C13&lt;&gt;INT(C13)),FALSE),NOT(ISNUMBER(D13)),IF(ISNUMBER(D13),OR(D13&lt;0,D13&lt;&gt;INT(D13)),FALSE),NOT(ISNUMBER(E13)),E13&lt;&gt;'Instructions'!$B$6,F13=""),1,0)+COUNTIFS('Movement Ledger'!$D$6:$D$35,A13,'Movement Ledger'!$E$6:$E$35,B13,'Movement Ledger'!$O$6:$O$35,"Resolve")+COUNTIFS('Movement Ledger'!$D$6:$D$35,A13,'Movement Ledger'!$E$6:$E$35,B13,'Movement Ledger'!$Q$6:$Q$35,"Resolve")+IF(ISNUMBER(M13),IF(M13&lt;0,1,0),0)+IF(ISNUMBER(N13),IF(N13&lt;&gt;0,1,0),0))</x:f>
      </x:c>
      <x:c r="P13" s="21" t="str">
        <x:f>IF(COUNTA(A13:F13)=0,"",IF(AND(ISNUMBER(M13),COUNTIFS('SKU Master'!$A$6:$A$35,A13,'SKU Master'!$I$6:$I$35,"No issue")=1),M13*INDEX('SKU Master'!$D$6:$D$35,MATCH(A13,'SKU Master'!$A$6:$A$35,0)),""))</x:f>
      </x:c>
      <x:c r="Q13" s="2" t="str">
        <x:f>IF(COUNTA(A13:F13)=0,"",IF(O13&gt;0,"Resolve","No issue"))</x:f>
      </x:c>
    </x:row>
    <x:row r="14" ht="26" customHeight="1">
      <x:c r="A14" s="10"/>
      <x:c r="B14" s="10"/>
      <x:c r="C14" s="18"/>
      <x:c r="D14" s="18"/>
      <x:c r="E14" s="11"/>
      <x:c r="F14" s="10"/>
      <x:c r="G14" s="19" t="str">
        <x:f>IF(COUNTA(A14:F14)=0,"",SUMIFS('Movement Ledger'!$G$6:$G$35,'Movement Ledger'!$D$6:$D$35,A14,'Movement Ledger'!$E$6:$E$35,B14,'Movement Ledger'!$F$6:$F$35,"Receipt",'Movement Ledger'!$J$6:$J$35,"Posted",'Movement Ledger'!$O$6:$O$35,"No issue"))</x:f>
      </x:c>
      <x:c r="H14" s="19" t="str">
        <x:f>IF(COUNTA(A14:F14)=0,"",SUMIFS('Movement Ledger'!$G$6:$G$35,'Movement Ledger'!$D$6:$D$35,A14,'Movement Ledger'!$E$6:$E$35,B14,'Movement Ledger'!$F$6:$F$35,"Transfer in",'Movement Ledger'!$J$6:$J$35,"Posted",'Movement Ledger'!$O$6:$O$35,"No issue"))</x:f>
      </x:c>
      <x:c r="I14" s="19" t="str">
        <x:f>IF(COUNTA(A14:F14)=0,"",SUMIFS('Movement Ledger'!$G$6:$G$35,'Movement Ledger'!$D$6:$D$35,A14,'Movement Ledger'!$E$6:$E$35,B14,'Movement Ledger'!$F$6:$F$35,"Transfer out",'Movement Ledger'!$J$6:$J$35,"Posted",'Movement Ledger'!$O$6:$O$35,"No issue"))</x:f>
      </x:c>
      <x:c r="J14" s="19" t="str">
        <x:f>IF(COUNTA(A14:F14)=0,"",SUMIFS('Movement Ledger'!$G$6:$G$35,'Movement Ledger'!$D$6:$D$35,A14,'Movement Ledger'!$E$6:$E$35,B14,'Movement Ledger'!$F$6:$F$35,"Dispatch",'Movement Ledger'!$J$6:$J$35,"Posted",'Movement Ledger'!$O$6:$O$35,"No issue"))</x:f>
      </x:c>
      <x:c r="K14" s="19" t="str">
        <x:f>IF(COUNTA(A14:F14)=0,"",SUMIFS('Movement Ledger'!$G$6:$G$35,'Movement Ledger'!$D$6:$D$35,A14,'Movement Ledger'!$E$6:$E$35,B14,'Movement Ledger'!$F$6:$F$35,"Write-off",'Movement Ledger'!$J$6:$J$35,"Posted",'Movement Ledger'!$O$6:$O$35,"No issue"))</x:f>
      </x:c>
      <x:c r="L14" s="19" t="str">
        <x:f>IF(COUNTA(A14:F14)=0,"",SUMIFS('Movement Ledger'!$G$6:$G$35,'Movement Ledger'!$D$6:$D$35,A14,'Movement Ledger'!$E$6:$E$35,B14,'Movement Ledger'!$F$6:$F$35,"Accepted return",'Movement Ledger'!$J$6:$J$35,"Posted",'Movement Ledger'!$O$6:$O$35,"No issue"))</x:f>
      </x:c>
      <x:c r="M14" s="19" t="str">
        <x:f>IF(COUNTA(A14:F14)=0,"",IF(ISNUMBER(C14),C14+G14+H14-I14-J14-K14+L14,""))</x:f>
      </x:c>
      <x:c r="N14" s="19" t="str">
        <x:f>IF(COUNTA(A14:F14)=0,"",IF(AND(ISNUMBER(D14),ISNUMBER(M14)),D14-M14,""))</x:f>
      </x:c>
      <x:c r="O14" s="19" t="str">
        <x:f>IF(COUNTA(A14:F14)=0,"",IF(OR(A14="",COUNTIFS('SKU Master'!$A$6:$A$35,A14,'SKU Master'!$I$6:$I$35,"No issue")&lt;&gt;1,COUNTIFS('Instructions'!$A$16:$A$18,B14)&lt;&gt;1,COUNTIFS($A$6:$A$25,A14,$B$6:$B$25,B14)&lt;&gt;1,NOT(ISNUMBER(C14)),IF(ISNUMBER(C14),OR(C14&lt;0,C14&lt;&gt;INT(C14)),FALSE),NOT(ISNUMBER(D14)),IF(ISNUMBER(D14),OR(D14&lt;0,D14&lt;&gt;INT(D14)),FALSE),NOT(ISNUMBER(E14)),E14&lt;&gt;'Instructions'!$B$6,F14=""),1,0)+COUNTIFS('Movement Ledger'!$D$6:$D$35,A14,'Movement Ledger'!$E$6:$E$35,B14,'Movement Ledger'!$O$6:$O$35,"Resolve")+COUNTIFS('Movement Ledger'!$D$6:$D$35,A14,'Movement Ledger'!$E$6:$E$35,B14,'Movement Ledger'!$Q$6:$Q$35,"Resolve")+IF(ISNUMBER(M14),IF(M14&lt;0,1,0),0)+IF(ISNUMBER(N14),IF(N14&lt;&gt;0,1,0),0))</x:f>
      </x:c>
      <x:c r="P14" s="21" t="str">
        <x:f>IF(COUNTA(A14:F14)=0,"",IF(AND(ISNUMBER(M14),COUNTIFS('SKU Master'!$A$6:$A$35,A14,'SKU Master'!$I$6:$I$35,"No issue")=1),M14*INDEX('SKU Master'!$D$6:$D$35,MATCH(A14,'SKU Master'!$A$6:$A$35,0)),""))</x:f>
      </x:c>
      <x:c r="Q14" s="2" t="str">
        <x:f>IF(COUNTA(A14:F14)=0,"",IF(O14&gt;0,"Resolve","No issue"))</x:f>
      </x:c>
    </x:row>
    <x:row r="15" ht="26" customHeight="1">
      <x:c r="A15" s="10"/>
      <x:c r="B15" s="10"/>
      <x:c r="C15" s="18"/>
      <x:c r="D15" s="18"/>
      <x:c r="E15" s="11"/>
      <x:c r="F15" s="10"/>
      <x:c r="G15" s="19" t="str">
        <x:f>IF(COUNTA(A15:F15)=0,"",SUMIFS('Movement Ledger'!$G$6:$G$35,'Movement Ledger'!$D$6:$D$35,A15,'Movement Ledger'!$E$6:$E$35,B15,'Movement Ledger'!$F$6:$F$35,"Receipt",'Movement Ledger'!$J$6:$J$35,"Posted",'Movement Ledger'!$O$6:$O$35,"No issue"))</x:f>
      </x:c>
      <x:c r="H15" s="19" t="str">
        <x:f>IF(COUNTA(A15:F15)=0,"",SUMIFS('Movement Ledger'!$G$6:$G$35,'Movement Ledger'!$D$6:$D$35,A15,'Movement Ledger'!$E$6:$E$35,B15,'Movement Ledger'!$F$6:$F$35,"Transfer in",'Movement Ledger'!$J$6:$J$35,"Posted",'Movement Ledger'!$O$6:$O$35,"No issue"))</x:f>
      </x:c>
      <x:c r="I15" s="19" t="str">
        <x:f>IF(COUNTA(A15:F15)=0,"",SUMIFS('Movement Ledger'!$G$6:$G$35,'Movement Ledger'!$D$6:$D$35,A15,'Movement Ledger'!$E$6:$E$35,B15,'Movement Ledger'!$F$6:$F$35,"Transfer out",'Movement Ledger'!$J$6:$J$35,"Posted",'Movement Ledger'!$O$6:$O$35,"No issue"))</x:f>
      </x:c>
      <x:c r="J15" s="19" t="str">
        <x:f>IF(COUNTA(A15:F15)=0,"",SUMIFS('Movement Ledger'!$G$6:$G$35,'Movement Ledger'!$D$6:$D$35,A15,'Movement Ledger'!$E$6:$E$35,B15,'Movement Ledger'!$F$6:$F$35,"Dispatch",'Movement Ledger'!$J$6:$J$35,"Posted",'Movement Ledger'!$O$6:$O$35,"No issue"))</x:f>
      </x:c>
      <x:c r="K15" s="19" t="str">
        <x:f>IF(COUNTA(A15:F15)=0,"",SUMIFS('Movement Ledger'!$G$6:$G$35,'Movement Ledger'!$D$6:$D$35,A15,'Movement Ledger'!$E$6:$E$35,B15,'Movement Ledger'!$F$6:$F$35,"Write-off",'Movement Ledger'!$J$6:$J$35,"Posted",'Movement Ledger'!$O$6:$O$35,"No issue"))</x:f>
      </x:c>
      <x:c r="L15" s="19" t="str">
        <x:f>IF(COUNTA(A15:F15)=0,"",SUMIFS('Movement Ledger'!$G$6:$G$35,'Movement Ledger'!$D$6:$D$35,A15,'Movement Ledger'!$E$6:$E$35,B15,'Movement Ledger'!$F$6:$F$35,"Accepted return",'Movement Ledger'!$J$6:$J$35,"Posted",'Movement Ledger'!$O$6:$O$35,"No issue"))</x:f>
      </x:c>
      <x:c r="M15" s="19" t="str">
        <x:f>IF(COUNTA(A15:F15)=0,"",IF(ISNUMBER(C15),C15+G15+H15-I15-J15-K15+L15,""))</x:f>
      </x:c>
      <x:c r="N15" s="19" t="str">
        <x:f>IF(COUNTA(A15:F15)=0,"",IF(AND(ISNUMBER(D15),ISNUMBER(M15)),D15-M15,""))</x:f>
      </x:c>
      <x:c r="O15" s="19" t="str">
        <x:f>IF(COUNTA(A15:F15)=0,"",IF(OR(A15="",COUNTIFS('SKU Master'!$A$6:$A$35,A15,'SKU Master'!$I$6:$I$35,"No issue")&lt;&gt;1,COUNTIFS('Instructions'!$A$16:$A$18,B15)&lt;&gt;1,COUNTIFS($A$6:$A$25,A15,$B$6:$B$25,B15)&lt;&gt;1,NOT(ISNUMBER(C15)),IF(ISNUMBER(C15),OR(C15&lt;0,C15&lt;&gt;INT(C15)),FALSE),NOT(ISNUMBER(D15)),IF(ISNUMBER(D15),OR(D15&lt;0,D15&lt;&gt;INT(D15)),FALSE),NOT(ISNUMBER(E15)),E15&lt;&gt;'Instructions'!$B$6,F15=""),1,0)+COUNTIFS('Movement Ledger'!$D$6:$D$35,A15,'Movement Ledger'!$E$6:$E$35,B15,'Movement Ledger'!$O$6:$O$35,"Resolve")+COUNTIFS('Movement Ledger'!$D$6:$D$35,A15,'Movement Ledger'!$E$6:$E$35,B15,'Movement Ledger'!$Q$6:$Q$35,"Resolve")+IF(ISNUMBER(M15),IF(M15&lt;0,1,0),0)+IF(ISNUMBER(N15),IF(N15&lt;&gt;0,1,0),0))</x:f>
      </x:c>
      <x:c r="P15" s="21" t="str">
        <x:f>IF(COUNTA(A15:F15)=0,"",IF(AND(ISNUMBER(M15),COUNTIFS('SKU Master'!$A$6:$A$35,A15,'SKU Master'!$I$6:$I$35,"No issue")=1),M15*INDEX('SKU Master'!$D$6:$D$35,MATCH(A15,'SKU Master'!$A$6:$A$35,0)),""))</x:f>
      </x:c>
      <x:c r="Q15" s="2" t="str">
        <x:f>IF(COUNTA(A15:F15)=0,"",IF(O15&gt;0,"Resolve","No issue"))</x:f>
      </x:c>
    </x:row>
    <x:row r="16" ht="26" customHeight="1">
      <x:c r="A16" s="10"/>
      <x:c r="B16" s="10"/>
      <x:c r="C16" s="18"/>
      <x:c r="D16" s="18"/>
      <x:c r="E16" s="11"/>
      <x:c r="F16" s="10"/>
      <x:c r="G16" s="19" t="str">
        <x:f>IF(COUNTA(A16:F16)=0,"",SUMIFS('Movement Ledger'!$G$6:$G$35,'Movement Ledger'!$D$6:$D$35,A16,'Movement Ledger'!$E$6:$E$35,B16,'Movement Ledger'!$F$6:$F$35,"Receipt",'Movement Ledger'!$J$6:$J$35,"Posted",'Movement Ledger'!$O$6:$O$35,"No issue"))</x:f>
      </x:c>
      <x:c r="H16" s="19" t="str">
        <x:f>IF(COUNTA(A16:F16)=0,"",SUMIFS('Movement Ledger'!$G$6:$G$35,'Movement Ledger'!$D$6:$D$35,A16,'Movement Ledger'!$E$6:$E$35,B16,'Movement Ledger'!$F$6:$F$35,"Transfer in",'Movement Ledger'!$J$6:$J$35,"Posted",'Movement Ledger'!$O$6:$O$35,"No issue"))</x:f>
      </x:c>
      <x:c r="I16" s="19" t="str">
        <x:f>IF(COUNTA(A16:F16)=0,"",SUMIFS('Movement Ledger'!$G$6:$G$35,'Movement Ledger'!$D$6:$D$35,A16,'Movement Ledger'!$E$6:$E$35,B16,'Movement Ledger'!$F$6:$F$35,"Transfer out",'Movement Ledger'!$J$6:$J$35,"Posted",'Movement Ledger'!$O$6:$O$35,"No issue"))</x:f>
      </x:c>
      <x:c r="J16" s="19" t="str">
        <x:f>IF(COUNTA(A16:F16)=0,"",SUMIFS('Movement Ledger'!$G$6:$G$35,'Movement Ledger'!$D$6:$D$35,A16,'Movement Ledger'!$E$6:$E$35,B16,'Movement Ledger'!$F$6:$F$35,"Dispatch",'Movement Ledger'!$J$6:$J$35,"Posted",'Movement Ledger'!$O$6:$O$35,"No issue"))</x:f>
      </x:c>
      <x:c r="K16" s="19" t="str">
        <x:f>IF(COUNTA(A16:F16)=0,"",SUMIFS('Movement Ledger'!$G$6:$G$35,'Movement Ledger'!$D$6:$D$35,A16,'Movement Ledger'!$E$6:$E$35,B16,'Movement Ledger'!$F$6:$F$35,"Write-off",'Movement Ledger'!$J$6:$J$35,"Posted",'Movement Ledger'!$O$6:$O$35,"No issue"))</x:f>
      </x:c>
      <x:c r="L16" s="19" t="str">
        <x:f>IF(COUNTA(A16:F16)=0,"",SUMIFS('Movement Ledger'!$G$6:$G$35,'Movement Ledger'!$D$6:$D$35,A16,'Movement Ledger'!$E$6:$E$35,B16,'Movement Ledger'!$F$6:$F$35,"Accepted return",'Movement Ledger'!$J$6:$J$35,"Posted",'Movement Ledger'!$O$6:$O$35,"No issue"))</x:f>
      </x:c>
      <x:c r="M16" s="19" t="str">
        <x:f>IF(COUNTA(A16:F16)=0,"",IF(ISNUMBER(C16),C16+G16+H16-I16-J16-K16+L16,""))</x:f>
      </x:c>
      <x:c r="N16" s="19" t="str">
        <x:f>IF(COUNTA(A16:F16)=0,"",IF(AND(ISNUMBER(D16),ISNUMBER(M16)),D16-M16,""))</x:f>
      </x:c>
      <x:c r="O16" s="19" t="str">
        <x:f>IF(COUNTA(A16:F16)=0,"",IF(OR(A16="",COUNTIFS('SKU Master'!$A$6:$A$35,A16,'SKU Master'!$I$6:$I$35,"No issue")&lt;&gt;1,COUNTIFS('Instructions'!$A$16:$A$18,B16)&lt;&gt;1,COUNTIFS($A$6:$A$25,A16,$B$6:$B$25,B16)&lt;&gt;1,NOT(ISNUMBER(C16)),IF(ISNUMBER(C16),OR(C16&lt;0,C16&lt;&gt;INT(C16)),FALSE),NOT(ISNUMBER(D16)),IF(ISNUMBER(D16),OR(D16&lt;0,D16&lt;&gt;INT(D16)),FALSE),NOT(ISNUMBER(E16)),E16&lt;&gt;'Instructions'!$B$6,F16=""),1,0)+COUNTIFS('Movement Ledger'!$D$6:$D$35,A16,'Movement Ledger'!$E$6:$E$35,B16,'Movement Ledger'!$O$6:$O$35,"Resolve")+COUNTIFS('Movement Ledger'!$D$6:$D$35,A16,'Movement Ledger'!$E$6:$E$35,B16,'Movement Ledger'!$Q$6:$Q$35,"Resolve")+IF(ISNUMBER(M16),IF(M16&lt;0,1,0),0)+IF(ISNUMBER(N16),IF(N16&lt;&gt;0,1,0),0))</x:f>
      </x:c>
      <x:c r="P16" s="21" t="str">
        <x:f>IF(COUNTA(A16:F16)=0,"",IF(AND(ISNUMBER(M16),COUNTIFS('SKU Master'!$A$6:$A$35,A16,'SKU Master'!$I$6:$I$35,"No issue")=1),M16*INDEX('SKU Master'!$D$6:$D$35,MATCH(A16,'SKU Master'!$A$6:$A$35,0)),""))</x:f>
      </x:c>
      <x:c r="Q16" s="2" t="str">
        <x:f>IF(COUNTA(A16:F16)=0,"",IF(O16&gt;0,"Resolve","No issue"))</x:f>
      </x:c>
    </x:row>
    <x:row r="17" ht="26" customHeight="1">
      <x:c r="A17" s="10"/>
      <x:c r="B17" s="10"/>
      <x:c r="C17" s="18"/>
      <x:c r="D17" s="18"/>
      <x:c r="E17" s="11"/>
      <x:c r="F17" s="10"/>
      <x:c r="G17" s="19" t="str">
        <x:f>IF(COUNTA(A17:F17)=0,"",SUMIFS('Movement Ledger'!$G$6:$G$35,'Movement Ledger'!$D$6:$D$35,A17,'Movement Ledger'!$E$6:$E$35,B17,'Movement Ledger'!$F$6:$F$35,"Receipt",'Movement Ledger'!$J$6:$J$35,"Posted",'Movement Ledger'!$O$6:$O$35,"No issue"))</x:f>
      </x:c>
      <x:c r="H17" s="19" t="str">
        <x:f>IF(COUNTA(A17:F17)=0,"",SUMIFS('Movement Ledger'!$G$6:$G$35,'Movement Ledger'!$D$6:$D$35,A17,'Movement Ledger'!$E$6:$E$35,B17,'Movement Ledger'!$F$6:$F$35,"Transfer in",'Movement Ledger'!$J$6:$J$35,"Posted",'Movement Ledger'!$O$6:$O$35,"No issue"))</x:f>
      </x:c>
      <x:c r="I17" s="19" t="str">
        <x:f>IF(COUNTA(A17:F17)=0,"",SUMIFS('Movement Ledger'!$G$6:$G$35,'Movement Ledger'!$D$6:$D$35,A17,'Movement Ledger'!$E$6:$E$35,B17,'Movement Ledger'!$F$6:$F$35,"Transfer out",'Movement Ledger'!$J$6:$J$35,"Posted",'Movement Ledger'!$O$6:$O$35,"No issue"))</x:f>
      </x:c>
      <x:c r="J17" s="19" t="str">
        <x:f>IF(COUNTA(A17:F17)=0,"",SUMIFS('Movement Ledger'!$G$6:$G$35,'Movement Ledger'!$D$6:$D$35,A17,'Movement Ledger'!$E$6:$E$35,B17,'Movement Ledger'!$F$6:$F$35,"Dispatch",'Movement Ledger'!$J$6:$J$35,"Posted",'Movement Ledger'!$O$6:$O$35,"No issue"))</x:f>
      </x:c>
      <x:c r="K17" s="19" t="str">
        <x:f>IF(COUNTA(A17:F17)=0,"",SUMIFS('Movement Ledger'!$G$6:$G$35,'Movement Ledger'!$D$6:$D$35,A17,'Movement Ledger'!$E$6:$E$35,B17,'Movement Ledger'!$F$6:$F$35,"Write-off",'Movement Ledger'!$J$6:$J$35,"Posted",'Movement Ledger'!$O$6:$O$35,"No issue"))</x:f>
      </x:c>
      <x:c r="L17" s="19" t="str">
        <x:f>IF(COUNTA(A17:F17)=0,"",SUMIFS('Movement Ledger'!$G$6:$G$35,'Movement Ledger'!$D$6:$D$35,A17,'Movement Ledger'!$E$6:$E$35,B17,'Movement Ledger'!$F$6:$F$35,"Accepted return",'Movement Ledger'!$J$6:$J$35,"Posted",'Movement Ledger'!$O$6:$O$35,"No issue"))</x:f>
      </x:c>
      <x:c r="M17" s="19" t="str">
        <x:f>IF(COUNTA(A17:F17)=0,"",IF(ISNUMBER(C17),C17+G17+H17-I17-J17-K17+L17,""))</x:f>
      </x:c>
      <x:c r="N17" s="19" t="str">
        <x:f>IF(COUNTA(A17:F17)=0,"",IF(AND(ISNUMBER(D17),ISNUMBER(M17)),D17-M17,""))</x:f>
      </x:c>
      <x:c r="O17" s="19" t="str">
        <x:f>IF(COUNTA(A17:F17)=0,"",IF(OR(A17="",COUNTIFS('SKU Master'!$A$6:$A$35,A17,'SKU Master'!$I$6:$I$35,"No issue")&lt;&gt;1,COUNTIFS('Instructions'!$A$16:$A$18,B17)&lt;&gt;1,COUNTIFS($A$6:$A$25,A17,$B$6:$B$25,B17)&lt;&gt;1,NOT(ISNUMBER(C17)),IF(ISNUMBER(C17),OR(C17&lt;0,C17&lt;&gt;INT(C17)),FALSE),NOT(ISNUMBER(D17)),IF(ISNUMBER(D17),OR(D17&lt;0,D17&lt;&gt;INT(D17)),FALSE),NOT(ISNUMBER(E17)),E17&lt;&gt;'Instructions'!$B$6,F17=""),1,0)+COUNTIFS('Movement Ledger'!$D$6:$D$35,A17,'Movement Ledger'!$E$6:$E$35,B17,'Movement Ledger'!$O$6:$O$35,"Resolve")+COUNTIFS('Movement Ledger'!$D$6:$D$35,A17,'Movement Ledger'!$E$6:$E$35,B17,'Movement Ledger'!$Q$6:$Q$35,"Resolve")+IF(ISNUMBER(M17),IF(M17&lt;0,1,0),0)+IF(ISNUMBER(N17),IF(N17&lt;&gt;0,1,0),0))</x:f>
      </x:c>
      <x:c r="P17" s="21" t="str">
        <x:f>IF(COUNTA(A17:F17)=0,"",IF(AND(ISNUMBER(M17),COUNTIFS('SKU Master'!$A$6:$A$35,A17,'SKU Master'!$I$6:$I$35,"No issue")=1),M17*INDEX('SKU Master'!$D$6:$D$35,MATCH(A17,'SKU Master'!$A$6:$A$35,0)),""))</x:f>
      </x:c>
      <x:c r="Q17" s="2" t="str">
        <x:f>IF(COUNTA(A17:F17)=0,"",IF(O17&gt;0,"Resolve","No issue"))</x:f>
      </x:c>
    </x:row>
    <x:row r="18" ht="26" customHeight="1">
      <x:c r="A18" s="10"/>
      <x:c r="B18" s="10"/>
      <x:c r="C18" s="18"/>
      <x:c r="D18" s="18"/>
      <x:c r="E18" s="11"/>
      <x:c r="F18" s="10"/>
      <x:c r="G18" s="19" t="str">
        <x:f>IF(COUNTA(A18:F18)=0,"",SUMIFS('Movement Ledger'!$G$6:$G$35,'Movement Ledger'!$D$6:$D$35,A18,'Movement Ledger'!$E$6:$E$35,B18,'Movement Ledger'!$F$6:$F$35,"Receipt",'Movement Ledger'!$J$6:$J$35,"Posted",'Movement Ledger'!$O$6:$O$35,"No issue"))</x:f>
      </x:c>
      <x:c r="H18" s="19" t="str">
        <x:f>IF(COUNTA(A18:F18)=0,"",SUMIFS('Movement Ledger'!$G$6:$G$35,'Movement Ledger'!$D$6:$D$35,A18,'Movement Ledger'!$E$6:$E$35,B18,'Movement Ledger'!$F$6:$F$35,"Transfer in",'Movement Ledger'!$J$6:$J$35,"Posted",'Movement Ledger'!$O$6:$O$35,"No issue"))</x:f>
      </x:c>
      <x:c r="I18" s="19" t="str">
        <x:f>IF(COUNTA(A18:F18)=0,"",SUMIFS('Movement Ledger'!$G$6:$G$35,'Movement Ledger'!$D$6:$D$35,A18,'Movement Ledger'!$E$6:$E$35,B18,'Movement Ledger'!$F$6:$F$35,"Transfer out",'Movement Ledger'!$J$6:$J$35,"Posted",'Movement Ledger'!$O$6:$O$35,"No issue"))</x:f>
      </x:c>
      <x:c r="J18" s="19" t="str">
        <x:f>IF(COUNTA(A18:F18)=0,"",SUMIFS('Movement Ledger'!$G$6:$G$35,'Movement Ledger'!$D$6:$D$35,A18,'Movement Ledger'!$E$6:$E$35,B18,'Movement Ledger'!$F$6:$F$35,"Dispatch",'Movement Ledger'!$J$6:$J$35,"Posted",'Movement Ledger'!$O$6:$O$35,"No issue"))</x:f>
      </x:c>
      <x:c r="K18" s="19" t="str">
        <x:f>IF(COUNTA(A18:F18)=0,"",SUMIFS('Movement Ledger'!$G$6:$G$35,'Movement Ledger'!$D$6:$D$35,A18,'Movement Ledger'!$E$6:$E$35,B18,'Movement Ledger'!$F$6:$F$35,"Write-off",'Movement Ledger'!$J$6:$J$35,"Posted",'Movement Ledger'!$O$6:$O$35,"No issue"))</x:f>
      </x:c>
      <x:c r="L18" s="19" t="str">
        <x:f>IF(COUNTA(A18:F18)=0,"",SUMIFS('Movement Ledger'!$G$6:$G$35,'Movement Ledger'!$D$6:$D$35,A18,'Movement Ledger'!$E$6:$E$35,B18,'Movement Ledger'!$F$6:$F$35,"Accepted return",'Movement Ledger'!$J$6:$J$35,"Posted",'Movement Ledger'!$O$6:$O$35,"No issue"))</x:f>
      </x:c>
      <x:c r="M18" s="19" t="str">
        <x:f>IF(COUNTA(A18:F18)=0,"",IF(ISNUMBER(C18),C18+G18+H18-I18-J18-K18+L18,""))</x:f>
      </x:c>
      <x:c r="N18" s="19" t="str">
        <x:f>IF(COUNTA(A18:F18)=0,"",IF(AND(ISNUMBER(D18),ISNUMBER(M18)),D18-M18,""))</x:f>
      </x:c>
      <x:c r="O18" s="19" t="str">
        <x:f>IF(COUNTA(A18:F18)=0,"",IF(OR(A18="",COUNTIFS('SKU Master'!$A$6:$A$35,A18,'SKU Master'!$I$6:$I$35,"No issue")&lt;&gt;1,COUNTIFS('Instructions'!$A$16:$A$18,B18)&lt;&gt;1,COUNTIFS($A$6:$A$25,A18,$B$6:$B$25,B18)&lt;&gt;1,NOT(ISNUMBER(C18)),IF(ISNUMBER(C18),OR(C18&lt;0,C18&lt;&gt;INT(C18)),FALSE),NOT(ISNUMBER(D18)),IF(ISNUMBER(D18),OR(D18&lt;0,D18&lt;&gt;INT(D18)),FALSE),NOT(ISNUMBER(E18)),E18&lt;&gt;'Instructions'!$B$6,F18=""),1,0)+COUNTIFS('Movement Ledger'!$D$6:$D$35,A18,'Movement Ledger'!$E$6:$E$35,B18,'Movement Ledger'!$O$6:$O$35,"Resolve")+COUNTIFS('Movement Ledger'!$D$6:$D$35,A18,'Movement Ledger'!$E$6:$E$35,B18,'Movement Ledger'!$Q$6:$Q$35,"Resolve")+IF(ISNUMBER(M18),IF(M18&lt;0,1,0),0)+IF(ISNUMBER(N18),IF(N18&lt;&gt;0,1,0),0))</x:f>
      </x:c>
      <x:c r="P18" s="21" t="str">
        <x:f>IF(COUNTA(A18:F18)=0,"",IF(AND(ISNUMBER(M18),COUNTIFS('SKU Master'!$A$6:$A$35,A18,'SKU Master'!$I$6:$I$35,"No issue")=1),M18*INDEX('SKU Master'!$D$6:$D$35,MATCH(A18,'SKU Master'!$A$6:$A$35,0)),""))</x:f>
      </x:c>
      <x:c r="Q18" s="2" t="str">
        <x:f>IF(COUNTA(A18:F18)=0,"",IF(O18&gt;0,"Resolve","No issue"))</x:f>
      </x:c>
    </x:row>
    <x:row r="19" ht="26" customHeight="1">
      <x:c r="A19" s="10"/>
      <x:c r="B19" s="10"/>
      <x:c r="C19" s="18"/>
      <x:c r="D19" s="18"/>
      <x:c r="E19" s="11"/>
      <x:c r="F19" s="10"/>
      <x:c r="G19" s="19" t="str">
        <x:f>IF(COUNTA(A19:F19)=0,"",SUMIFS('Movement Ledger'!$G$6:$G$35,'Movement Ledger'!$D$6:$D$35,A19,'Movement Ledger'!$E$6:$E$35,B19,'Movement Ledger'!$F$6:$F$35,"Receipt",'Movement Ledger'!$J$6:$J$35,"Posted",'Movement Ledger'!$O$6:$O$35,"No issue"))</x:f>
      </x:c>
      <x:c r="H19" s="19" t="str">
        <x:f>IF(COUNTA(A19:F19)=0,"",SUMIFS('Movement Ledger'!$G$6:$G$35,'Movement Ledger'!$D$6:$D$35,A19,'Movement Ledger'!$E$6:$E$35,B19,'Movement Ledger'!$F$6:$F$35,"Transfer in",'Movement Ledger'!$J$6:$J$35,"Posted",'Movement Ledger'!$O$6:$O$35,"No issue"))</x:f>
      </x:c>
      <x:c r="I19" s="19" t="str">
        <x:f>IF(COUNTA(A19:F19)=0,"",SUMIFS('Movement Ledger'!$G$6:$G$35,'Movement Ledger'!$D$6:$D$35,A19,'Movement Ledger'!$E$6:$E$35,B19,'Movement Ledger'!$F$6:$F$35,"Transfer out",'Movement Ledger'!$J$6:$J$35,"Posted",'Movement Ledger'!$O$6:$O$35,"No issue"))</x:f>
      </x:c>
      <x:c r="J19" s="19" t="str">
        <x:f>IF(COUNTA(A19:F19)=0,"",SUMIFS('Movement Ledger'!$G$6:$G$35,'Movement Ledger'!$D$6:$D$35,A19,'Movement Ledger'!$E$6:$E$35,B19,'Movement Ledger'!$F$6:$F$35,"Dispatch",'Movement Ledger'!$J$6:$J$35,"Posted",'Movement Ledger'!$O$6:$O$35,"No issue"))</x:f>
      </x:c>
      <x:c r="K19" s="19" t="str">
        <x:f>IF(COUNTA(A19:F19)=0,"",SUMIFS('Movement Ledger'!$G$6:$G$35,'Movement Ledger'!$D$6:$D$35,A19,'Movement Ledger'!$E$6:$E$35,B19,'Movement Ledger'!$F$6:$F$35,"Write-off",'Movement Ledger'!$J$6:$J$35,"Posted",'Movement Ledger'!$O$6:$O$35,"No issue"))</x:f>
      </x:c>
      <x:c r="L19" s="19" t="str">
        <x:f>IF(COUNTA(A19:F19)=0,"",SUMIFS('Movement Ledger'!$G$6:$G$35,'Movement Ledger'!$D$6:$D$35,A19,'Movement Ledger'!$E$6:$E$35,B19,'Movement Ledger'!$F$6:$F$35,"Accepted return",'Movement Ledger'!$J$6:$J$35,"Posted",'Movement Ledger'!$O$6:$O$35,"No issue"))</x:f>
      </x:c>
      <x:c r="M19" s="19" t="str">
        <x:f>IF(COUNTA(A19:F19)=0,"",IF(ISNUMBER(C19),C19+G19+H19-I19-J19-K19+L19,""))</x:f>
      </x:c>
      <x:c r="N19" s="19" t="str">
        <x:f>IF(COUNTA(A19:F19)=0,"",IF(AND(ISNUMBER(D19),ISNUMBER(M19)),D19-M19,""))</x:f>
      </x:c>
      <x:c r="O19" s="19" t="str">
        <x:f>IF(COUNTA(A19:F19)=0,"",IF(OR(A19="",COUNTIFS('SKU Master'!$A$6:$A$35,A19,'SKU Master'!$I$6:$I$35,"No issue")&lt;&gt;1,COUNTIFS('Instructions'!$A$16:$A$18,B19)&lt;&gt;1,COUNTIFS($A$6:$A$25,A19,$B$6:$B$25,B19)&lt;&gt;1,NOT(ISNUMBER(C19)),IF(ISNUMBER(C19),OR(C19&lt;0,C19&lt;&gt;INT(C19)),FALSE),NOT(ISNUMBER(D19)),IF(ISNUMBER(D19),OR(D19&lt;0,D19&lt;&gt;INT(D19)),FALSE),NOT(ISNUMBER(E19)),E19&lt;&gt;'Instructions'!$B$6,F19=""),1,0)+COUNTIFS('Movement Ledger'!$D$6:$D$35,A19,'Movement Ledger'!$E$6:$E$35,B19,'Movement Ledger'!$O$6:$O$35,"Resolve")+COUNTIFS('Movement Ledger'!$D$6:$D$35,A19,'Movement Ledger'!$E$6:$E$35,B19,'Movement Ledger'!$Q$6:$Q$35,"Resolve")+IF(ISNUMBER(M19),IF(M19&lt;0,1,0),0)+IF(ISNUMBER(N19),IF(N19&lt;&gt;0,1,0),0))</x:f>
      </x:c>
      <x:c r="P19" s="21" t="str">
        <x:f>IF(COUNTA(A19:F19)=0,"",IF(AND(ISNUMBER(M19),COUNTIFS('SKU Master'!$A$6:$A$35,A19,'SKU Master'!$I$6:$I$35,"No issue")=1),M19*INDEX('SKU Master'!$D$6:$D$35,MATCH(A19,'SKU Master'!$A$6:$A$35,0)),""))</x:f>
      </x:c>
      <x:c r="Q19" s="2" t="str">
        <x:f>IF(COUNTA(A19:F19)=0,"",IF(O19&gt;0,"Resolve","No issue"))</x:f>
      </x:c>
    </x:row>
    <x:row r="20" ht="26" customHeight="1">
      <x:c r="A20" s="10"/>
      <x:c r="B20" s="10"/>
      <x:c r="C20" s="18"/>
      <x:c r="D20" s="18"/>
      <x:c r="E20" s="11"/>
      <x:c r="F20" s="10"/>
      <x:c r="G20" s="19" t="str">
        <x:f>IF(COUNTA(A20:F20)=0,"",SUMIFS('Movement Ledger'!$G$6:$G$35,'Movement Ledger'!$D$6:$D$35,A20,'Movement Ledger'!$E$6:$E$35,B20,'Movement Ledger'!$F$6:$F$35,"Receipt",'Movement Ledger'!$J$6:$J$35,"Posted",'Movement Ledger'!$O$6:$O$35,"No issue"))</x:f>
      </x:c>
      <x:c r="H20" s="19" t="str">
        <x:f>IF(COUNTA(A20:F20)=0,"",SUMIFS('Movement Ledger'!$G$6:$G$35,'Movement Ledger'!$D$6:$D$35,A20,'Movement Ledger'!$E$6:$E$35,B20,'Movement Ledger'!$F$6:$F$35,"Transfer in",'Movement Ledger'!$J$6:$J$35,"Posted",'Movement Ledger'!$O$6:$O$35,"No issue"))</x:f>
      </x:c>
      <x:c r="I20" s="19" t="str">
        <x:f>IF(COUNTA(A20:F20)=0,"",SUMIFS('Movement Ledger'!$G$6:$G$35,'Movement Ledger'!$D$6:$D$35,A20,'Movement Ledger'!$E$6:$E$35,B20,'Movement Ledger'!$F$6:$F$35,"Transfer out",'Movement Ledger'!$J$6:$J$35,"Posted",'Movement Ledger'!$O$6:$O$35,"No issue"))</x:f>
      </x:c>
      <x:c r="J20" s="19" t="str">
        <x:f>IF(COUNTA(A20:F20)=0,"",SUMIFS('Movement Ledger'!$G$6:$G$35,'Movement Ledger'!$D$6:$D$35,A20,'Movement Ledger'!$E$6:$E$35,B20,'Movement Ledger'!$F$6:$F$35,"Dispatch",'Movement Ledger'!$J$6:$J$35,"Posted",'Movement Ledger'!$O$6:$O$35,"No issue"))</x:f>
      </x:c>
      <x:c r="K20" s="19" t="str">
        <x:f>IF(COUNTA(A20:F20)=0,"",SUMIFS('Movement Ledger'!$G$6:$G$35,'Movement Ledger'!$D$6:$D$35,A20,'Movement Ledger'!$E$6:$E$35,B20,'Movement Ledger'!$F$6:$F$35,"Write-off",'Movement Ledger'!$J$6:$J$35,"Posted",'Movement Ledger'!$O$6:$O$35,"No issue"))</x:f>
      </x:c>
      <x:c r="L20" s="19" t="str">
        <x:f>IF(COUNTA(A20:F20)=0,"",SUMIFS('Movement Ledger'!$G$6:$G$35,'Movement Ledger'!$D$6:$D$35,A20,'Movement Ledger'!$E$6:$E$35,B20,'Movement Ledger'!$F$6:$F$35,"Accepted return",'Movement Ledger'!$J$6:$J$35,"Posted",'Movement Ledger'!$O$6:$O$35,"No issue"))</x:f>
      </x:c>
      <x:c r="M20" s="19" t="str">
        <x:f>IF(COUNTA(A20:F20)=0,"",IF(ISNUMBER(C20),C20+G20+H20-I20-J20-K20+L20,""))</x:f>
      </x:c>
      <x:c r="N20" s="19" t="str">
        <x:f>IF(COUNTA(A20:F20)=0,"",IF(AND(ISNUMBER(D20),ISNUMBER(M20)),D20-M20,""))</x:f>
      </x:c>
      <x:c r="O20" s="19" t="str">
        <x:f>IF(COUNTA(A20:F20)=0,"",IF(OR(A20="",COUNTIFS('SKU Master'!$A$6:$A$35,A20,'SKU Master'!$I$6:$I$35,"No issue")&lt;&gt;1,COUNTIFS('Instructions'!$A$16:$A$18,B20)&lt;&gt;1,COUNTIFS($A$6:$A$25,A20,$B$6:$B$25,B20)&lt;&gt;1,NOT(ISNUMBER(C20)),IF(ISNUMBER(C20),OR(C20&lt;0,C20&lt;&gt;INT(C20)),FALSE),NOT(ISNUMBER(D20)),IF(ISNUMBER(D20),OR(D20&lt;0,D20&lt;&gt;INT(D20)),FALSE),NOT(ISNUMBER(E20)),E20&lt;&gt;'Instructions'!$B$6,F20=""),1,0)+COUNTIFS('Movement Ledger'!$D$6:$D$35,A20,'Movement Ledger'!$E$6:$E$35,B20,'Movement Ledger'!$O$6:$O$35,"Resolve")+COUNTIFS('Movement Ledger'!$D$6:$D$35,A20,'Movement Ledger'!$E$6:$E$35,B20,'Movement Ledger'!$Q$6:$Q$35,"Resolve")+IF(ISNUMBER(M20),IF(M20&lt;0,1,0),0)+IF(ISNUMBER(N20),IF(N20&lt;&gt;0,1,0),0))</x:f>
      </x:c>
      <x:c r="P20" s="21" t="str">
        <x:f>IF(COUNTA(A20:F20)=0,"",IF(AND(ISNUMBER(M20),COUNTIFS('SKU Master'!$A$6:$A$35,A20,'SKU Master'!$I$6:$I$35,"No issue")=1),M20*INDEX('SKU Master'!$D$6:$D$35,MATCH(A20,'SKU Master'!$A$6:$A$35,0)),""))</x:f>
      </x:c>
      <x:c r="Q20" s="2" t="str">
        <x:f>IF(COUNTA(A20:F20)=0,"",IF(O20&gt;0,"Resolve","No issue"))</x:f>
      </x:c>
    </x:row>
    <x:row r="21" ht="26" customHeight="1">
      <x:c r="A21" s="10"/>
      <x:c r="B21" s="10"/>
      <x:c r="C21" s="18"/>
      <x:c r="D21" s="18"/>
      <x:c r="E21" s="11"/>
      <x:c r="F21" s="10"/>
      <x:c r="G21" s="19" t="str">
        <x:f>IF(COUNTA(A21:F21)=0,"",SUMIFS('Movement Ledger'!$G$6:$G$35,'Movement Ledger'!$D$6:$D$35,A21,'Movement Ledger'!$E$6:$E$35,B21,'Movement Ledger'!$F$6:$F$35,"Receipt",'Movement Ledger'!$J$6:$J$35,"Posted",'Movement Ledger'!$O$6:$O$35,"No issue"))</x:f>
      </x:c>
      <x:c r="H21" s="19" t="str">
        <x:f>IF(COUNTA(A21:F21)=0,"",SUMIFS('Movement Ledger'!$G$6:$G$35,'Movement Ledger'!$D$6:$D$35,A21,'Movement Ledger'!$E$6:$E$35,B21,'Movement Ledger'!$F$6:$F$35,"Transfer in",'Movement Ledger'!$J$6:$J$35,"Posted",'Movement Ledger'!$O$6:$O$35,"No issue"))</x:f>
      </x:c>
      <x:c r="I21" s="19" t="str">
        <x:f>IF(COUNTA(A21:F21)=0,"",SUMIFS('Movement Ledger'!$G$6:$G$35,'Movement Ledger'!$D$6:$D$35,A21,'Movement Ledger'!$E$6:$E$35,B21,'Movement Ledger'!$F$6:$F$35,"Transfer out",'Movement Ledger'!$J$6:$J$35,"Posted",'Movement Ledger'!$O$6:$O$35,"No issue"))</x:f>
      </x:c>
      <x:c r="J21" s="19" t="str">
        <x:f>IF(COUNTA(A21:F21)=0,"",SUMIFS('Movement Ledger'!$G$6:$G$35,'Movement Ledger'!$D$6:$D$35,A21,'Movement Ledger'!$E$6:$E$35,B21,'Movement Ledger'!$F$6:$F$35,"Dispatch",'Movement Ledger'!$J$6:$J$35,"Posted",'Movement Ledger'!$O$6:$O$35,"No issue"))</x:f>
      </x:c>
      <x:c r="K21" s="19" t="str">
        <x:f>IF(COUNTA(A21:F21)=0,"",SUMIFS('Movement Ledger'!$G$6:$G$35,'Movement Ledger'!$D$6:$D$35,A21,'Movement Ledger'!$E$6:$E$35,B21,'Movement Ledger'!$F$6:$F$35,"Write-off",'Movement Ledger'!$J$6:$J$35,"Posted",'Movement Ledger'!$O$6:$O$35,"No issue"))</x:f>
      </x:c>
      <x:c r="L21" s="19" t="str">
        <x:f>IF(COUNTA(A21:F21)=0,"",SUMIFS('Movement Ledger'!$G$6:$G$35,'Movement Ledger'!$D$6:$D$35,A21,'Movement Ledger'!$E$6:$E$35,B21,'Movement Ledger'!$F$6:$F$35,"Accepted return",'Movement Ledger'!$J$6:$J$35,"Posted",'Movement Ledger'!$O$6:$O$35,"No issue"))</x:f>
      </x:c>
      <x:c r="M21" s="19" t="str">
        <x:f>IF(COUNTA(A21:F21)=0,"",IF(ISNUMBER(C21),C21+G21+H21-I21-J21-K21+L21,""))</x:f>
      </x:c>
      <x:c r="N21" s="19" t="str">
        <x:f>IF(COUNTA(A21:F21)=0,"",IF(AND(ISNUMBER(D21),ISNUMBER(M21)),D21-M21,""))</x:f>
      </x:c>
      <x:c r="O21" s="19" t="str">
        <x:f>IF(COUNTA(A21:F21)=0,"",IF(OR(A21="",COUNTIFS('SKU Master'!$A$6:$A$35,A21,'SKU Master'!$I$6:$I$35,"No issue")&lt;&gt;1,COUNTIFS('Instructions'!$A$16:$A$18,B21)&lt;&gt;1,COUNTIFS($A$6:$A$25,A21,$B$6:$B$25,B21)&lt;&gt;1,NOT(ISNUMBER(C21)),IF(ISNUMBER(C21),OR(C21&lt;0,C21&lt;&gt;INT(C21)),FALSE),NOT(ISNUMBER(D21)),IF(ISNUMBER(D21),OR(D21&lt;0,D21&lt;&gt;INT(D21)),FALSE),NOT(ISNUMBER(E21)),E21&lt;&gt;'Instructions'!$B$6,F21=""),1,0)+COUNTIFS('Movement Ledger'!$D$6:$D$35,A21,'Movement Ledger'!$E$6:$E$35,B21,'Movement Ledger'!$O$6:$O$35,"Resolve")+COUNTIFS('Movement Ledger'!$D$6:$D$35,A21,'Movement Ledger'!$E$6:$E$35,B21,'Movement Ledger'!$Q$6:$Q$35,"Resolve")+IF(ISNUMBER(M21),IF(M21&lt;0,1,0),0)+IF(ISNUMBER(N21),IF(N21&lt;&gt;0,1,0),0))</x:f>
      </x:c>
      <x:c r="P21" s="21" t="str">
        <x:f>IF(COUNTA(A21:F21)=0,"",IF(AND(ISNUMBER(M21),COUNTIFS('SKU Master'!$A$6:$A$35,A21,'SKU Master'!$I$6:$I$35,"No issue")=1),M21*INDEX('SKU Master'!$D$6:$D$35,MATCH(A21,'SKU Master'!$A$6:$A$35,0)),""))</x:f>
      </x:c>
      <x:c r="Q21" s="2" t="str">
        <x:f>IF(COUNTA(A21:F21)=0,"",IF(O21&gt;0,"Resolve","No issue"))</x:f>
      </x:c>
    </x:row>
    <x:row r="22" ht="26" customHeight="1">
      <x:c r="A22" s="10"/>
      <x:c r="B22" s="10"/>
      <x:c r="C22" s="18"/>
      <x:c r="D22" s="18"/>
      <x:c r="E22" s="11"/>
      <x:c r="F22" s="10"/>
      <x:c r="G22" s="19" t="str">
        <x:f>IF(COUNTA(A22:F22)=0,"",SUMIFS('Movement Ledger'!$G$6:$G$35,'Movement Ledger'!$D$6:$D$35,A22,'Movement Ledger'!$E$6:$E$35,B22,'Movement Ledger'!$F$6:$F$35,"Receipt",'Movement Ledger'!$J$6:$J$35,"Posted",'Movement Ledger'!$O$6:$O$35,"No issue"))</x:f>
      </x:c>
      <x:c r="H22" s="19" t="str">
        <x:f>IF(COUNTA(A22:F22)=0,"",SUMIFS('Movement Ledger'!$G$6:$G$35,'Movement Ledger'!$D$6:$D$35,A22,'Movement Ledger'!$E$6:$E$35,B22,'Movement Ledger'!$F$6:$F$35,"Transfer in",'Movement Ledger'!$J$6:$J$35,"Posted",'Movement Ledger'!$O$6:$O$35,"No issue"))</x:f>
      </x:c>
      <x:c r="I22" s="19" t="str">
        <x:f>IF(COUNTA(A22:F22)=0,"",SUMIFS('Movement Ledger'!$G$6:$G$35,'Movement Ledger'!$D$6:$D$35,A22,'Movement Ledger'!$E$6:$E$35,B22,'Movement Ledger'!$F$6:$F$35,"Transfer out",'Movement Ledger'!$J$6:$J$35,"Posted",'Movement Ledger'!$O$6:$O$35,"No issue"))</x:f>
      </x:c>
      <x:c r="J22" s="19" t="str">
        <x:f>IF(COUNTA(A22:F22)=0,"",SUMIFS('Movement Ledger'!$G$6:$G$35,'Movement Ledger'!$D$6:$D$35,A22,'Movement Ledger'!$E$6:$E$35,B22,'Movement Ledger'!$F$6:$F$35,"Dispatch",'Movement Ledger'!$J$6:$J$35,"Posted",'Movement Ledger'!$O$6:$O$35,"No issue"))</x:f>
      </x:c>
      <x:c r="K22" s="19" t="str">
        <x:f>IF(COUNTA(A22:F22)=0,"",SUMIFS('Movement Ledger'!$G$6:$G$35,'Movement Ledger'!$D$6:$D$35,A22,'Movement Ledger'!$E$6:$E$35,B22,'Movement Ledger'!$F$6:$F$35,"Write-off",'Movement Ledger'!$J$6:$J$35,"Posted",'Movement Ledger'!$O$6:$O$35,"No issue"))</x:f>
      </x:c>
      <x:c r="L22" s="19" t="str">
        <x:f>IF(COUNTA(A22:F22)=0,"",SUMIFS('Movement Ledger'!$G$6:$G$35,'Movement Ledger'!$D$6:$D$35,A22,'Movement Ledger'!$E$6:$E$35,B22,'Movement Ledger'!$F$6:$F$35,"Accepted return",'Movement Ledger'!$J$6:$J$35,"Posted",'Movement Ledger'!$O$6:$O$35,"No issue"))</x:f>
      </x:c>
      <x:c r="M22" s="19" t="str">
        <x:f>IF(COUNTA(A22:F22)=0,"",IF(ISNUMBER(C22),C22+G22+H22-I22-J22-K22+L22,""))</x:f>
      </x:c>
      <x:c r="N22" s="19" t="str">
        <x:f>IF(COUNTA(A22:F22)=0,"",IF(AND(ISNUMBER(D22),ISNUMBER(M22)),D22-M22,""))</x:f>
      </x:c>
      <x:c r="O22" s="19" t="str">
        <x:f>IF(COUNTA(A22:F22)=0,"",IF(OR(A22="",COUNTIFS('SKU Master'!$A$6:$A$35,A22,'SKU Master'!$I$6:$I$35,"No issue")&lt;&gt;1,COUNTIFS('Instructions'!$A$16:$A$18,B22)&lt;&gt;1,COUNTIFS($A$6:$A$25,A22,$B$6:$B$25,B22)&lt;&gt;1,NOT(ISNUMBER(C22)),IF(ISNUMBER(C22),OR(C22&lt;0,C22&lt;&gt;INT(C22)),FALSE),NOT(ISNUMBER(D22)),IF(ISNUMBER(D22),OR(D22&lt;0,D22&lt;&gt;INT(D22)),FALSE),NOT(ISNUMBER(E22)),E22&lt;&gt;'Instructions'!$B$6,F22=""),1,0)+COUNTIFS('Movement Ledger'!$D$6:$D$35,A22,'Movement Ledger'!$E$6:$E$35,B22,'Movement Ledger'!$O$6:$O$35,"Resolve")+COUNTIFS('Movement Ledger'!$D$6:$D$35,A22,'Movement Ledger'!$E$6:$E$35,B22,'Movement Ledger'!$Q$6:$Q$35,"Resolve")+IF(ISNUMBER(M22),IF(M22&lt;0,1,0),0)+IF(ISNUMBER(N22),IF(N22&lt;&gt;0,1,0),0))</x:f>
      </x:c>
      <x:c r="P22" s="21" t="str">
        <x:f>IF(COUNTA(A22:F22)=0,"",IF(AND(ISNUMBER(M22),COUNTIFS('SKU Master'!$A$6:$A$35,A22,'SKU Master'!$I$6:$I$35,"No issue")=1),M22*INDEX('SKU Master'!$D$6:$D$35,MATCH(A22,'SKU Master'!$A$6:$A$35,0)),""))</x:f>
      </x:c>
      <x:c r="Q22" s="2" t="str">
        <x:f>IF(COUNTA(A22:F22)=0,"",IF(O22&gt;0,"Resolve","No issue"))</x:f>
      </x:c>
    </x:row>
    <x:row r="23" ht="26" customHeight="1">
      <x:c r="A23" s="10"/>
      <x:c r="B23" s="10"/>
      <x:c r="C23" s="18"/>
      <x:c r="D23" s="18"/>
      <x:c r="E23" s="11"/>
      <x:c r="F23" s="10"/>
      <x:c r="G23" s="19" t="str">
        <x:f>IF(COUNTA(A23:F23)=0,"",SUMIFS('Movement Ledger'!$G$6:$G$35,'Movement Ledger'!$D$6:$D$35,A23,'Movement Ledger'!$E$6:$E$35,B23,'Movement Ledger'!$F$6:$F$35,"Receipt",'Movement Ledger'!$J$6:$J$35,"Posted",'Movement Ledger'!$O$6:$O$35,"No issue"))</x:f>
      </x:c>
      <x:c r="H23" s="19" t="str">
        <x:f>IF(COUNTA(A23:F23)=0,"",SUMIFS('Movement Ledger'!$G$6:$G$35,'Movement Ledger'!$D$6:$D$35,A23,'Movement Ledger'!$E$6:$E$35,B23,'Movement Ledger'!$F$6:$F$35,"Transfer in",'Movement Ledger'!$J$6:$J$35,"Posted",'Movement Ledger'!$O$6:$O$35,"No issue"))</x:f>
      </x:c>
      <x:c r="I23" s="19" t="str">
        <x:f>IF(COUNTA(A23:F23)=0,"",SUMIFS('Movement Ledger'!$G$6:$G$35,'Movement Ledger'!$D$6:$D$35,A23,'Movement Ledger'!$E$6:$E$35,B23,'Movement Ledger'!$F$6:$F$35,"Transfer out",'Movement Ledger'!$J$6:$J$35,"Posted",'Movement Ledger'!$O$6:$O$35,"No issue"))</x:f>
      </x:c>
      <x:c r="J23" s="19" t="str">
        <x:f>IF(COUNTA(A23:F23)=0,"",SUMIFS('Movement Ledger'!$G$6:$G$35,'Movement Ledger'!$D$6:$D$35,A23,'Movement Ledger'!$E$6:$E$35,B23,'Movement Ledger'!$F$6:$F$35,"Dispatch",'Movement Ledger'!$J$6:$J$35,"Posted",'Movement Ledger'!$O$6:$O$35,"No issue"))</x:f>
      </x:c>
      <x:c r="K23" s="19" t="str">
        <x:f>IF(COUNTA(A23:F23)=0,"",SUMIFS('Movement Ledger'!$G$6:$G$35,'Movement Ledger'!$D$6:$D$35,A23,'Movement Ledger'!$E$6:$E$35,B23,'Movement Ledger'!$F$6:$F$35,"Write-off",'Movement Ledger'!$J$6:$J$35,"Posted",'Movement Ledger'!$O$6:$O$35,"No issue"))</x:f>
      </x:c>
      <x:c r="L23" s="19" t="str">
        <x:f>IF(COUNTA(A23:F23)=0,"",SUMIFS('Movement Ledger'!$G$6:$G$35,'Movement Ledger'!$D$6:$D$35,A23,'Movement Ledger'!$E$6:$E$35,B23,'Movement Ledger'!$F$6:$F$35,"Accepted return",'Movement Ledger'!$J$6:$J$35,"Posted",'Movement Ledger'!$O$6:$O$35,"No issue"))</x:f>
      </x:c>
      <x:c r="M23" s="19" t="str">
        <x:f>IF(COUNTA(A23:F23)=0,"",IF(ISNUMBER(C23),C23+G23+H23-I23-J23-K23+L23,""))</x:f>
      </x:c>
      <x:c r="N23" s="19" t="str">
        <x:f>IF(COUNTA(A23:F23)=0,"",IF(AND(ISNUMBER(D23),ISNUMBER(M23)),D23-M23,""))</x:f>
      </x:c>
      <x:c r="O23" s="19" t="str">
        <x:f>IF(COUNTA(A23:F23)=0,"",IF(OR(A23="",COUNTIFS('SKU Master'!$A$6:$A$35,A23,'SKU Master'!$I$6:$I$35,"No issue")&lt;&gt;1,COUNTIFS('Instructions'!$A$16:$A$18,B23)&lt;&gt;1,COUNTIFS($A$6:$A$25,A23,$B$6:$B$25,B23)&lt;&gt;1,NOT(ISNUMBER(C23)),IF(ISNUMBER(C23),OR(C23&lt;0,C23&lt;&gt;INT(C23)),FALSE),NOT(ISNUMBER(D23)),IF(ISNUMBER(D23),OR(D23&lt;0,D23&lt;&gt;INT(D23)),FALSE),NOT(ISNUMBER(E23)),E23&lt;&gt;'Instructions'!$B$6,F23=""),1,0)+COUNTIFS('Movement Ledger'!$D$6:$D$35,A23,'Movement Ledger'!$E$6:$E$35,B23,'Movement Ledger'!$O$6:$O$35,"Resolve")+COUNTIFS('Movement Ledger'!$D$6:$D$35,A23,'Movement Ledger'!$E$6:$E$35,B23,'Movement Ledger'!$Q$6:$Q$35,"Resolve")+IF(ISNUMBER(M23),IF(M23&lt;0,1,0),0)+IF(ISNUMBER(N23),IF(N23&lt;&gt;0,1,0),0))</x:f>
      </x:c>
      <x:c r="P23" s="21" t="str">
        <x:f>IF(COUNTA(A23:F23)=0,"",IF(AND(ISNUMBER(M23),COUNTIFS('SKU Master'!$A$6:$A$35,A23,'SKU Master'!$I$6:$I$35,"No issue")=1),M23*INDEX('SKU Master'!$D$6:$D$35,MATCH(A23,'SKU Master'!$A$6:$A$35,0)),""))</x:f>
      </x:c>
      <x:c r="Q23" s="2" t="str">
        <x:f>IF(COUNTA(A23:F23)=0,"",IF(O23&gt;0,"Resolve","No issue"))</x:f>
      </x:c>
    </x:row>
    <x:row r="24" ht="26" customHeight="1">
      <x:c r="A24" s="10"/>
      <x:c r="B24" s="10"/>
      <x:c r="C24" s="18"/>
      <x:c r="D24" s="18"/>
      <x:c r="E24" s="11"/>
      <x:c r="F24" s="10"/>
      <x:c r="G24" s="19" t="str">
        <x:f>IF(COUNTA(A24:F24)=0,"",SUMIFS('Movement Ledger'!$G$6:$G$35,'Movement Ledger'!$D$6:$D$35,A24,'Movement Ledger'!$E$6:$E$35,B24,'Movement Ledger'!$F$6:$F$35,"Receipt",'Movement Ledger'!$J$6:$J$35,"Posted",'Movement Ledger'!$O$6:$O$35,"No issue"))</x:f>
      </x:c>
      <x:c r="H24" s="19" t="str">
        <x:f>IF(COUNTA(A24:F24)=0,"",SUMIFS('Movement Ledger'!$G$6:$G$35,'Movement Ledger'!$D$6:$D$35,A24,'Movement Ledger'!$E$6:$E$35,B24,'Movement Ledger'!$F$6:$F$35,"Transfer in",'Movement Ledger'!$J$6:$J$35,"Posted",'Movement Ledger'!$O$6:$O$35,"No issue"))</x:f>
      </x:c>
      <x:c r="I24" s="19" t="str">
        <x:f>IF(COUNTA(A24:F24)=0,"",SUMIFS('Movement Ledger'!$G$6:$G$35,'Movement Ledger'!$D$6:$D$35,A24,'Movement Ledger'!$E$6:$E$35,B24,'Movement Ledger'!$F$6:$F$35,"Transfer out",'Movement Ledger'!$J$6:$J$35,"Posted",'Movement Ledger'!$O$6:$O$35,"No issue"))</x:f>
      </x:c>
      <x:c r="J24" s="19" t="str">
        <x:f>IF(COUNTA(A24:F24)=0,"",SUMIFS('Movement Ledger'!$G$6:$G$35,'Movement Ledger'!$D$6:$D$35,A24,'Movement Ledger'!$E$6:$E$35,B24,'Movement Ledger'!$F$6:$F$35,"Dispatch",'Movement Ledger'!$J$6:$J$35,"Posted",'Movement Ledger'!$O$6:$O$35,"No issue"))</x:f>
      </x:c>
      <x:c r="K24" s="19" t="str">
        <x:f>IF(COUNTA(A24:F24)=0,"",SUMIFS('Movement Ledger'!$G$6:$G$35,'Movement Ledger'!$D$6:$D$35,A24,'Movement Ledger'!$E$6:$E$35,B24,'Movement Ledger'!$F$6:$F$35,"Write-off",'Movement Ledger'!$J$6:$J$35,"Posted",'Movement Ledger'!$O$6:$O$35,"No issue"))</x:f>
      </x:c>
      <x:c r="L24" s="19" t="str">
        <x:f>IF(COUNTA(A24:F24)=0,"",SUMIFS('Movement Ledger'!$G$6:$G$35,'Movement Ledger'!$D$6:$D$35,A24,'Movement Ledger'!$E$6:$E$35,B24,'Movement Ledger'!$F$6:$F$35,"Accepted return",'Movement Ledger'!$J$6:$J$35,"Posted",'Movement Ledger'!$O$6:$O$35,"No issue"))</x:f>
      </x:c>
      <x:c r="M24" s="19" t="str">
        <x:f>IF(COUNTA(A24:F24)=0,"",IF(ISNUMBER(C24),C24+G24+H24-I24-J24-K24+L24,""))</x:f>
      </x:c>
      <x:c r="N24" s="19" t="str">
        <x:f>IF(COUNTA(A24:F24)=0,"",IF(AND(ISNUMBER(D24),ISNUMBER(M24)),D24-M24,""))</x:f>
      </x:c>
      <x:c r="O24" s="19" t="str">
        <x:f>IF(COUNTA(A24:F24)=0,"",IF(OR(A24="",COUNTIFS('SKU Master'!$A$6:$A$35,A24,'SKU Master'!$I$6:$I$35,"No issue")&lt;&gt;1,COUNTIFS('Instructions'!$A$16:$A$18,B24)&lt;&gt;1,COUNTIFS($A$6:$A$25,A24,$B$6:$B$25,B24)&lt;&gt;1,NOT(ISNUMBER(C24)),IF(ISNUMBER(C24),OR(C24&lt;0,C24&lt;&gt;INT(C24)),FALSE),NOT(ISNUMBER(D24)),IF(ISNUMBER(D24),OR(D24&lt;0,D24&lt;&gt;INT(D24)),FALSE),NOT(ISNUMBER(E24)),E24&lt;&gt;'Instructions'!$B$6,F24=""),1,0)+COUNTIFS('Movement Ledger'!$D$6:$D$35,A24,'Movement Ledger'!$E$6:$E$35,B24,'Movement Ledger'!$O$6:$O$35,"Resolve")+COUNTIFS('Movement Ledger'!$D$6:$D$35,A24,'Movement Ledger'!$E$6:$E$35,B24,'Movement Ledger'!$Q$6:$Q$35,"Resolve")+IF(ISNUMBER(M24),IF(M24&lt;0,1,0),0)+IF(ISNUMBER(N24),IF(N24&lt;&gt;0,1,0),0))</x:f>
      </x:c>
      <x:c r="P24" s="21" t="str">
        <x:f>IF(COUNTA(A24:F24)=0,"",IF(AND(ISNUMBER(M24),COUNTIFS('SKU Master'!$A$6:$A$35,A24,'SKU Master'!$I$6:$I$35,"No issue")=1),M24*INDEX('SKU Master'!$D$6:$D$35,MATCH(A24,'SKU Master'!$A$6:$A$35,0)),""))</x:f>
      </x:c>
      <x:c r="Q24" s="2" t="str">
        <x:f>IF(COUNTA(A24:F24)=0,"",IF(O24&gt;0,"Resolve","No issue"))</x:f>
      </x:c>
    </x:row>
    <x:row r="25" ht="26" customHeight="1">
      <x:c r="A25" s="10"/>
      <x:c r="B25" s="10"/>
      <x:c r="C25" s="18"/>
      <x:c r="D25" s="18"/>
      <x:c r="E25" s="11"/>
      <x:c r="F25" s="10"/>
      <x:c r="G25" s="19" t="str">
        <x:f>IF(COUNTA(A25:F25)=0,"",SUMIFS('Movement Ledger'!$G$6:$G$35,'Movement Ledger'!$D$6:$D$35,A25,'Movement Ledger'!$E$6:$E$35,B25,'Movement Ledger'!$F$6:$F$35,"Receipt",'Movement Ledger'!$J$6:$J$35,"Posted",'Movement Ledger'!$O$6:$O$35,"No issue"))</x:f>
      </x:c>
      <x:c r="H25" s="19" t="str">
        <x:f>IF(COUNTA(A25:F25)=0,"",SUMIFS('Movement Ledger'!$G$6:$G$35,'Movement Ledger'!$D$6:$D$35,A25,'Movement Ledger'!$E$6:$E$35,B25,'Movement Ledger'!$F$6:$F$35,"Transfer in",'Movement Ledger'!$J$6:$J$35,"Posted",'Movement Ledger'!$O$6:$O$35,"No issue"))</x:f>
      </x:c>
      <x:c r="I25" s="19" t="str">
        <x:f>IF(COUNTA(A25:F25)=0,"",SUMIFS('Movement Ledger'!$G$6:$G$35,'Movement Ledger'!$D$6:$D$35,A25,'Movement Ledger'!$E$6:$E$35,B25,'Movement Ledger'!$F$6:$F$35,"Transfer out",'Movement Ledger'!$J$6:$J$35,"Posted",'Movement Ledger'!$O$6:$O$35,"No issue"))</x:f>
      </x:c>
      <x:c r="J25" s="19" t="str">
        <x:f>IF(COUNTA(A25:F25)=0,"",SUMIFS('Movement Ledger'!$G$6:$G$35,'Movement Ledger'!$D$6:$D$35,A25,'Movement Ledger'!$E$6:$E$35,B25,'Movement Ledger'!$F$6:$F$35,"Dispatch",'Movement Ledger'!$J$6:$J$35,"Posted",'Movement Ledger'!$O$6:$O$35,"No issue"))</x:f>
      </x:c>
      <x:c r="K25" s="19" t="str">
        <x:f>IF(COUNTA(A25:F25)=0,"",SUMIFS('Movement Ledger'!$G$6:$G$35,'Movement Ledger'!$D$6:$D$35,A25,'Movement Ledger'!$E$6:$E$35,B25,'Movement Ledger'!$F$6:$F$35,"Write-off",'Movement Ledger'!$J$6:$J$35,"Posted",'Movement Ledger'!$O$6:$O$35,"No issue"))</x:f>
      </x:c>
      <x:c r="L25" s="19" t="str">
        <x:f>IF(COUNTA(A25:F25)=0,"",SUMIFS('Movement Ledger'!$G$6:$G$35,'Movement Ledger'!$D$6:$D$35,A25,'Movement Ledger'!$E$6:$E$35,B25,'Movement Ledger'!$F$6:$F$35,"Accepted return",'Movement Ledger'!$J$6:$J$35,"Posted",'Movement Ledger'!$O$6:$O$35,"No issue"))</x:f>
      </x:c>
      <x:c r="M25" s="19" t="str">
        <x:f>IF(COUNTA(A25:F25)=0,"",IF(ISNUMBER(C25),C25+G25+H25-I25-J25-K25+L25,""))</x:f>
      </x:c>
      <x:c r="N25" s="19" t="str">
        <x:f>IF(COUNTA(A25:F25)=0,"",IF(AND(ISNUMBER(D25),ISNUMBER(M25)),D25-M25,""))</x:f>
      </x:c>
      <x:c r="O25" s="19" t="str">
        <x:f>IF(COUNTA(A25:F25)=0,"",IF(OR(A25="",COUNTIFS('SKU Master'!$A$6:$A$35,A25,'SKU Master'!$I$6:$I$35,"No issue")&lt;&gt;1,COUNTIFS('Instructions'!$A$16:$A$18,B25)&lt;&gt;1,COUNTIFS($A$6:$A$25,A25,$B$6:$B$25,B25)&lt;&gt;1,NOT(ISNUMBER(C25)),IF(ISNUMBER(C25),OR(C25&lt;0,C25&lt;&gt;INT(C25)),FALSE),NOT(ISNUMBER(D25)),IF(ISNUMBER(D25),OR(D25&lt;0,D25&lt;&gt;INT(D25)),FALSE),NOT(ISNUMBER(E25)),E25&lt;&gt;'Instructions'!$B$6,F25=""),1,0)+COUNTIFS('Movement Ledger'!$D$6:$D$35,A25,'Movement Ledger'!$E$6:$E$35,B25,'Movement Ledger'!$O$6:$O$35,"Resolve")+COUNTIFS('Movement Ledger'!$D$6:$D$35,A25,'Movement Ledger'!$E$6:$E$35,B25,'Movement Ledger'!$Q$6:$Q$35,"Resolve")+IF(ISNUMBER(M25),IF(M25&lt;0,1,0),0)+IF(ISNUMBER(N25),IF(N25&lt;&gt;0,1,0),0))</x:f>
      </x:c>
      <x:c r="P25" s="21" t="str">
        <x:f>IF(COUNTA(A25:F25)=0,"",IF(AND(ISNUMBER(M25),COUNTIFS('SKU Master'!$A$6:$A$35,A25,'SKU Master'!$I$6:$I$35,"No issue")=1),M25*INDEX('SKU Master'!$D$6:$D$35,MATCH(A25,'SKU Master'!$A$6:$A$35,0)),""))</x:f>
      </x:c>
      <x:c r="Q25" s="2" t="str">
        <x:f>IF(COUNTA(A25:F25)=0,"",IF(O25&gt;0,"Resolve","No issue"))</x:f>
      </x:c>
    </x:row>
    <x:row r="26" ht="26" customHeight="1">
      <x:c r="A26" s="2"/>
      <x:c r="B26" s="2"/>
      <x:c r="C26" s="2"/>
      <x:c r="D26" s="2"/>
      <x:c r="E26" s="2"/>
      <x:c r="F26" s="2"/>
      <x:c r="G26" s="2"/>
      <x:c r="H26" s="2"/>
      <x:c r="I26" s="2"/>
      <x:c r="J26" s="2"/>
      <x:c r="K26" s="2"/>
      <x:c r="L26" s="2"/>
      <x:c r="M26" s="2"/>
      <x:c r="N26" s="2"/>
      <x:c r="O26" s="2"/>
      <x:c r="P26" s="2"/>
      <x:c r="Q26" s="2"/>
    </x:row>
    <x:row r="27" ht="26" customHeight="1">
      <x:c r="A27" s="2"/>
      <x:c r="B27" s="2"/>
      <x:c r="C27" s="2"/>
      <x:c r="D27" s="2"/>
      <x:c r="E27" s="2"/>
      <x:c r="F27" s="2"/>
      <x:c r="G27" s="2"/>
      <x:c r="H27" s="2"/>
      <x:c r="I27" s="2"/>
      <x:c r="J27" s="2"/>
      <x:c r="K27" s="2"/>
      <x:c r="L27" s="2"/>
      <x:c r="M27" s="2"/>
      <x:c r="N27" s="2"/>
      <x:c r="O27" s="2"/>
      <x:c r="P27" s="2"/>
      <x:c r="Q27" s="2"/>
    </x:row>
  </x:sheetData>
  <x:conditionalFormatting sqref="Q6:Q25">
    <x:cfRule type="containsText" dxfId="3" priority="1" operator="containsText" text="Resolve"/>
  </x:conditionalFormatting>
  <x:conditionalFormatting sqref="N6:N25">
    <x:cfRule type="cellIs" dxfId="4" priority="2" operator="notEqual">
      <x:formula>0</x:formula>
    </x:cfRule>
  </x:conditionalFormatting>
  <x:pageMargins left="0.7" right="0.7" top="0.75" bottom="0.75" header="0.3" footer="0.3"/>
  <x:tableParts count="1">
    <x:tablePart xmlns:r="http://schemas.openxmlformats.org/officeDocument/2006/relationships" r:id="R64acef5d37be4828"/>
  </x:tableParts>
</x:worksheet>
</file>

<file path=xl/worksheets/sheet3.xml><?xml version="1.0" encoding="utf-8"?>
<x:worksheet xmlns:x="http://schemas.openxmlformats.org/spreadsheetml/2006/main">
  <x:sheetViews>
    <x:sheetView showGridLines="0" workbookViewId="0">
      <x:pane xSplit="2" ySplit="5" topLeftCell="C6" activePane="bottomRight" state="frozen"/>
    </x:sheetView>
  </x:sheetViews>
  <x:sheetFormatPr defaultRowHeight="15"/>
  <x:cols>
    <x:col min="1" max="1" width="17" hidden="0" customWidth="1"/>
    <x:col min="2" max="2" width="23" hidden="0" customWidth="1"/>
    <x:col min="3" max="3" width="17"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s>
  <x:sheetData>
    <x:row r="1" ht="26" customHeight="1">
      <x:c r="A1" s="2"/>
      <x:c r="B1" s="2"/>
      <x:c r="C1" s="2"/>
      <x:c r="D1" s="2"/>
      <x:c r="E1" s="2"/>
      <x:c r="F1" s="2"/>
      <x:c r="G1" s="2"/>
      <x:c r="H1" s="2"/>
      <x:c r="I1" s="2"/>
    </x:row>
    <x:row r="2" ht="26" customHeight="1">
      <x:c r="A2" s="4" t="str">
        <x:v>SKU Master</x:v>
      </x:c>
      <x:c r="B2" s="2"/>
      <x:c r="C2" s="2"/>
      <x:c r="D2" s="2"/>
      <x:c r="E2" s="2"/>
      <x:c r="F2" s="2"/>
      <x:c r="G2" s="2"/>
      <x:c r="H2" s="2"/>
      <x:c r="I2" s="2"/>
    </x:row>
    <x:row r="3" ht="26" customHeight="1">
      <x:c r="A3" s="7" t="str">
        <x:v>v1.0. Method 2026-10-19. Hypothetical January 2027 data.</x:v>
      </x:c>
      <x:c r="B3" s="8"/>
      <x:c r="C3" s="8"/>
      <x:c r="D3" s="8"/>
      <x:c r="E3" s="8"/>
      <x:c r="F3" s="8"/>
      <x:c r="G3" s="8"/>
      <x:c r="H3" s="8"/>
      <x:c r="I3" s="8"/>
    </x:row>
    <x:row r="4" ht="26" customHeight="1">
      <x:c r="A4" s="2"/>
      <x:c r="B4" s="2"/>
      <x:c r="C4" s="2"/>
      <x:c r="D4" s="2"/>
      <x:c r="E4" s="2"/>
      <x:c r="F4" s="2"/>
      <x:c r="G4" s="2"/>
      <x:c r="H4" s="2"/>
      <x:c r="I4" s="2"/>
    </x:row>
    <x:row r="5" ht="48" customHeight="1">
      <x:c r="A5" s="15" t="str">
        <x:v>Item key</x:v>
      </x:c>
      <x:c r="B5" s="15" t="str">
        <x:v>Description</x:v>
      </x:c>
      <x:c r="C5" s="15" t="str">
        <x:v>Unit</x:v>
      </x:c>
      <x:c r="D5" s="15" t="str">
        <x:v>Reference unit cost</x:v>
      </x:c>
      <x:c r="E5" s="15" t="str">
        <x:v>Currency</x:v>
      </x:c>
      <x:c r="F5" s="15" t="str">
        <x:v>Legal owner</x:v>
      </x:c>
      <x:c r="G5" s="15" t="str">
        <x:v>Cost source</x:v>
      </x:c>
      <x:c r="H5" s="15" t="str">
        <x:v>Artwork version</x:v>
      </x:c>
      <x:c r="I5" s="15" t="str">
        <x:v>Input issue</x:v>
      </x:c>
    </x:row>
    <x:row r="6" ht="26" customHeight="1">
      <x:c r="A6" s="10" t="str">
        <x:v>PCH-01</x:v>
      </x:c>
      <x:c r="B6" s="10" t="str">
        <x:v>Patterned pouch</x:v>
      </x:c>
      <x:c r="C6" s="10" t="str">
        <x:v>piece</x:v>
      </x:c>
      <x:c r="D6" s="17" t="n">
        <x:v>10</x:v>
      </x:c>
      <x:c r="E6" s="10" t="str">
        <x:v>USD</x:v>
      </x:c>
      <x:c r="F6" s="10" t="str">
        <x:v>ENTITY-1</x:v>
      </x:c>
      <x:c r="G6" s="10" t="str">
        <x:v>COST-PCH</x:v>
      </x:c>
      <x:c r="H6" s="10" t="str">
        <x:v>ART-1</x:v>
      </x:c>
      <x:c r="I6" s="2" t="str">
        <x:f>IF(COUNTA(A6:H6)=0,"",IF(OR(A6="",COUNTIFS($A$6:$A$35,A6)&lt;&gt;1,B6="",C6="",NOT(ISNUMBER(D6)),IF(ISNUMBER(D6),D6&lt;0,FALSE),E6&lt;&gt;'Instructions'!$B$9,F6&lt;&gt;'Instructions'!$B$8,G6="",H6=""),"Resolve","No issue"))</x:f>
        <x:v>No issue</x:v>
      </x:c>
    </x:row>
    <x:row r="7" ht="26" customHeight="1">
      <x:c r="A7" s="10" t="str">
        <x:v>KIT-02</x:v>
      </x:c>
      <x:c r="B7" s="10" t="str">
        <x:v>Customized kit</x:v>
      </x:c>
      <x:c r="C7" s="10" t="str">
        <x:v>complete kit</x:v>
      </x:c>
      <x:c r="D7" s="17" t="n">
        <x:v>30</x:v>
      </x:c>
      <x:c r="E7" s="10" t="str">
        <x:v>USD</x:v>
      </x:c>
      <x:c r="F7" s="10" t="str">
        <x:v>ENTITY-1</x:v>
      </x:c>
      <x:c r="G7" s="10" t="str">
        <x:v>COST-KIT</x:v>
      </x:c>
      <x:c r="H7" s="10" t="str">
        <x:v>ART-2</x:v>
      </x:c>
      <x:c r="I7" s="2" t="str">
        <x:f>IF(COUNTA(A7:H7)=0,"",IF(OR(A7="",COUNTIFS($A$6:$A$35,A7)&lt;&gt;1,B7="",C7="",NOT(ISNUMBER(D7)),IF(ISNUMBER(D7),D7&lt;0,FALSE),E7&lt;&gt;'Instructions'!$B$9,F7&lt;&gt;'Instructions'!$B$8,G7="",H7=""),"Resolve","No issue"))</x:f>
        <x:v>No issue</x:v>
      </x:c>
    </x:row>
    <x:row r="8" ht="26" customHeight="1">
      <x:c r="A8" s="10"/>
      <x:c r="B8" s="10"/>
      <x:c r="C8" s="10"/>
      <x:c r="D8" s="17"/>
      <x:c r="E8" s="10"/>
      <x:c r="F8" s="10"/>
      <x:c r="G8" s="10"/>
      <x:c r="H8" s="10"/>
      <x:c r="I8" s="2" t="str">
        <x:f>IF(COUNTA(A8:H8)=0,"",IF(OR(A8="",COUNTIFS($A$6:$A$35,A8)&lt;&gt;1,B8="",C8="",NOT(ISNUMBER(D8)),IF(ISNUMBER(D8),D8&lt;0,FALSE),E8&lt;&gt;'Instructions'!$B$9,F8&lt;&gt;'Instructions'!$B$8,G8="",H8=""),"Resolve","No issue"))</x:f>
      </x:c>
    </x:row>
    <x:row r="9" ht="26" customHeight="1">
      <x:c r="A9" s="10"/>
      <x:c r="B9" s="10"/>
      <x:c r="C9" s="10"/>
      <x:c r="D9" s="17"/>
      <x:c r="E9" s="10"/>
      <x:c r="F9" s="10"/>
      <x:c r="G9" s="10"/>
      <x:c r="H9" s="10"/>
      <x:c r="I9" s="2" t="str">
        <x:f>IF(COUNTA(A9:H9)=0,"",IF(OR(A9="",COUNTIFS($A$6:$A$35,A9)&lt;&gt;1,B9="",C9="",NOT(ISNUMBER(D9)),IF(ISNUMBER(D9),D9&lt;0,FALSE),E9&lt;&gt;'Instructions'!$B$9,F9&lt;&gt;'Instructions'!$B$8,G9="",H9=""),"Resolve","No issue"))</x:f>
      </x:c>
    </x:row>
    <x:row r="10" ht="26" customHeight="1">
      <x:c r="A10" s="10"/>
      <x:c r="B10" s="10"/>
      <x:c r="C10" s="10"/>
      <x:c r="D10" s="17"/>
      <x:c r="E10" s="10"/>
      <x:c r="F10" s="10"/>
      <x:c r="G10" s="10"/>
      <x:c r="H10" s="10"/>
      <x:c r="I10" s="2" t="str">
        <x:f>IF(COUNTA(A10:H10)=0,"",IF(OR(A10="",COUNTIFS($A$6:$A$35,A10)&lt;&gt;1,B10="",C10="",NOT(ISNUMBER(D10)),IF(ISNUMBER(D10),D10&lt;0,FALSE),E10&lt;&gt;'Instructions'!$B$9,F10&lt;&gt;'Instructions'!$B$8,G10="",H10=""),"Resolve","No issue"))</x:f>
      </x:c>
    </x:row>
    <x:row r="11" ht="26" customHeight="1">
      <x:c r="A11" s="10"/>
      <x:c r="B11" s="10"/>
      <x:c r="C11" s="10"/>
      <x:c r="D11" s="17"/>
      <x:c r="E11" s="10"/>
      <x:c r="F11" s="10"/>
      <x:c r="G11" s="10"/>
      <x:c r="H11" s="10"/>
      <x:c r="I11" s="2" t="str">
        <x:f>IF(COUNTA(A11:H11)=0,"",IF(OR(A11="",COUNTIFS($A$6:$A$35,A11)&lt;&gt;1,B11="",C11="",NOT(ISNUMBER(D11)),IF(ISNUMBER(D11),D11&lt;0,FALSE),E11&lt;&gt;'Instructions'!$B$9,F11&lt;&gt;'Instructions'!$B$8,G11="",H11=""),"Resolve","No issue"))</x:f>
      </x:c>
    </x:row>
    <x:row r="12" ht="26" customHeight="1">
      <x:c r="A12" s="10"/>
      <x:c r="B12" s="10"/>
      <x:c r="C12" s="10"/>
      <x:c r="D12" s="17"/>
      <x:c r="E12" s="10"/>
      <x:c r="F12" s="10"/>
      <x:c r="G12" s="10"/>
      <x:c r="H12" s="10"/>
      <x:c r="I12" s="2" t="str">
        <x:f>IF(COUNTA(A12:H12)=0,"",IF(OR(A12="",COUNTIFS($A$6:$A$35,A12)&lt;&gt;1,B12="",C12="",NOT(ISNUMBER(D12)),IF(ISNUMBER(D12),D12&lt;0,FALSE),E12&lt;&gt;'Instructions'!$B$9,F12&lt;&gt;'Instructions'!$B$8,G12="",H12=""),"Resolve","No issue"))</x:f>
      </x:c>
    </x:row>
    <x:row r="13" ht="26" customHeight="1">
      <x:c r="A13" s="10"/>
      <x:c r="B13" s="10"/>
      <x:c r="C13" s="10"/>
      <x:c r="D13" s="17"/>
      <x:c r="E13" s="10"/>
      <x:c r="F13" s="10"/>
      <x:c r="G13" s="10"/>
      <x:c r="H13" s="10"/>
      <x:c r="I13" s="2" t="str">
        <x:f>IF(COUNTA(A13:H13)=0,"",IF(OR(A13="",COUNTIFS($A$6:$A$35,A13)&lt;&gt;1,B13="",C13="",NOT(ISNUMBER(D13)),IF(ISNUMBER(D13),D13&lt;0,FALSE),E13&lt;&gt;'Instructions'!$B$9,F13&lt;&gt;'Instructions'!$B$8,G13="",H13=""),"Resolve","No issue"))</x:f>
      </x:c>
    </x:row>
    <x:row r="14" ht="26" customHeight="1">
      <x:c r="A14" s="10"/>
      <x:c r="B14" s="10"/>
      <x:c r="C14" s="10"/>
      <x:c r="D14" s="17"/>
      <x:c r="E14" s="10"/>
      <x:c r="F14" s="10"/>
      <x:c r="G14" s="10"/>
      <x:c r="H14" s="10"/>
      <x:c r="I14" s="2" t="str">
        <x:f>IF(COUNTA(A14:H14)=0,"",IF(OR(A14="",COUNTIFS($A$6:$A$35,A14)&lt;&gt;1,B14="",C14="",NOT(ISNUMBER(D14)),IF(ISNUMBER(D14),D14&lt;0,FALSE),E14&lt;&gt;'Instructions'!$B$9,F14&lt;&gt;'Instructions'!$B$8,G14="",H14=""),"Resolve","No issue"))</x:f>
      </x:c>
    </x:row>
    <x:row r="15" ht="26" customHeight="1">
      <x:c r="A15" s="10"/>
      <x:c r="B15" s="10"/>
      <x:c r="C15" s="10"/>
      <x:c r="D15" s="17"/>
      <x:c r="E15" s="10"/>
      <x:c r="F15" s="10"/>
      <x:c r="G15" s="10"/>
      <x:c r="H15" s="10"/>
      <x:c r="I15" s="2" t="str">
        <x:f>IF(COUNTA(A15:H15)=0,"",IF(OR(A15="",COUNTIFS($A$6:$A$35,A15)&lt;&gt;1,B15="",C15="",NOT(ISNUMBER(D15)),IF(ISNUMBER(D15),D15&lt;0,FALSE),E15&lt;&gt;'Instructions'!$B$9,F15&lt;&gt;'Instructions'!$B$8,G15="",H15=""),"Resolve","No issue"))</x:f>
      </x:c>
    </x:row>
    <x:row r="16" ht="26" customHeight="1">
      <x:c r="A16" s="10"/>
      <x:c r="B16" s="10"/>
      <x:c r="C16" s="10"/>
      <x:c r="D16" s="17"/>
      <x:c r="E16" s="10"/>
      <x:c r="F16" s="10"/>
      <x:c r="G16" s="10"/>
      <x:c r="H16" s="10"/>
      <x:c r="I16" s="2" t="str">
        <x:f>IF(COUNTA(A16:H16)=0,"",IF(OR(A16="",COUNTIFS($A$6:$A$35,A16)&lt;&gt;1,B16="",C16="",NOT(ISNUMBER(D16)),IF(ISNUMBER(D16),D16&lt;0,FALSE),E16&lt;&gt;'Instructions'!$B$9,F16&lt;&gt;'Instructions'!$B$8,G16="",H16=""),"Resolve","No issue"))</x:f>
      </x:c>
    </x:row>
    <x:row r="17" ht="26" customHeight="1">
      <x:c r="A17" s="10"/>
      <x:c r="B17" s="10"/>
      <x:c r="C17" s="10"/>
      <x:c r="D17" s="17"/>
      <x:c r="E17" s="10"/>
      <x:c r="F17" s="10"/>
      <x:c r="G17" s="10"/>
      <x:c r="H17" s="10"/>
      <x:c r="I17" s="2" t="str">
        <x:f>IF(COUNTA(A17:H17)=0,"",IF(OR(A17="",COUNTIFS($A$6:$A$35,A17)&lt;&gt;1,B17="",C17="",NOT(ISNUMBER(D17)),IF(ISNUMBER(D17),D17&lt;0,FALSE),E17&lt;&gt;'Instructions'!$B$9,F17&lt;&gt;'Instructions'!$B$8,G17="",H17=""),"Resolve","No issue"))</x:f>
      </x:c>
    </x:row>
    <x:row r="18" ht="26" customHeight="1">
      <x:c r="A18" s="10"/>
      <x:c r="B18" s="10"/>
      <x:c r="C18" s="10"/>
      <x:c r="D18" s="17"/>
      <x:c r="E18" s="10"/>
      <x:c r="F18" s="10"/>
      <x:c r="G18" s="10"/>
      <x:c r="H18" s="10"/>
      <x:c r="I18" s="2" t="str">
        <x:f>IF(COUNTA(A18:H18)=0,"",IF(OR(A18="",COUNTIFS($A$6:$A$35,A18)&lt;&gt;1,B18="",C18="",NOT(ISNUMBER(D18)),IF(ISNUMBER(D18),D18&lt;0,FALSE),E18&lt;&gt;'Instructions'!$B$9,F18&lt;&gt;'Instructions'!$B$8,G18="",H18=""),"Resolve","No issue"))</x:f>
      </x:c>
    </x:row>
    <x:row r="19" ht="26" customHeight="1">
      <x:c r="A19" s="10"/>
      <x:c r="B19" s="10"/>
      <x:c r="C19" s="10"/>
      <x:c r="D19" s="17"/>
      <x:c r="E19" s="10"/>
      <x:c r="F19" s="10"/>
      <x:c r="G19" s="10"/>
      <x:c r="H19" s="10"/>
      <x:c r="I19" s="2" t="str">
        <x:f>IF(COUNTA(A19:H19)=0,"",IF(OR(A19="",COUNTIFS($A$6:$A$35,A19)&lt;&gt;1,B19="",C19="",NOT(ISNUMBER(D19)),IF(ISNUMBER(D19),D19&lt;0,FALSE),E19&lt;&gt;'Instructions'!$B$9,F19&lt;&gt;'Instructions'!$B$8,G19="",H19=""),"Resolve","No issue"))</x:f>
      </x:c>
    </x:row>
    <x:row r="20" ht="26" customHeight="1">
      <x:c r="A20" s="10"/>
      <x:c r="B20" s="10"/>
      <x:c r="C20" s="10"/>
      <x:c r="D20" s="17"/>
      <x:c r="E20" s="10"/>
      <x:c r="F20" s="10"/>
      <x:c r="G20" s="10"/>
      <x:c r="H20" s="10"/>
      <x:c r="I20" s="2" t="str">
        <x:f>IF(COUNTA(A20:H20)=0,"",IF(OR(A20="",COUNTIFS($A$6:$A$35,A20)&lt;&gt;1,B20="",C20="",NOT(ISNUMBER(D20)),IF(ISNUMBER(D20),D20&lt;0,FALSE),E20&lt;&gt;'Instructions'!$B$9,F20&lt;&gt;'Instructions'!$B$8,G20="",H20=""),"Resolve","No issue"))</x:f>
      </x:c>
    </x:row>
    <x:row r="21" ht="26" customHeight="1">
      <x:c r="A21" s="10"/>
      <x:c r="B21" s="10"/>
      <x:c r="C21" s="10"/>
      <x:c r="D21" s="17"/>
      <x:c r="E21" s="10"/>
      <x:c r="F21" s="10"/>
      <x:c r="G21" s="10"/>
      <x:c r="H21" s="10"/>
      <x:c r="I21" s="2" t="str">
        <x:f>IF(COUNTA(A21:H21)=0,"",IF(OR(A21="",COUNTIFS($A$6:$A$35,A21)&lt;&gt;1,B21="",C21="",NOT(ISNUMBER(D21)),IF(ISNUMBER(D21),D21&lt;0,FALSE),E21&lt;&gt;'Instructions'!$B$9,F21&lt;&gt;'Instructions'!$B$8,G21="",H21=""),"Resolve","No issue"))</x:f>
      </x:c>
    </x:row>
    <x:row r="22" ht="26" customHeight="1">
      <x:c r="A22" s="10"/>
      <x:c r="B22" s="10"/>
      <x:c r="C22" s="10"/>
      <x:c r="D22" s="17"/>
      <x:c r="E22" s="10"/>
      <x:c r="F22" s="10"/>
      <x:c r="G22" s="10"/>
      <x:c r="H22" s="10"/>
      <x:c r="I22" s="2" t="str">
        <x:f>IF(COUNTA(A22:H22)=0,"",IF(OR(A22="",COUNTIFS($A$6:$A$35,A22)&lt;&gt;1,B22="",C22="",NOT(ISNUMBER(D22)),IF(ISNUMBER(D22),D22&lt;0,FALSE),E22&lt;&gt;'Instructions'!$B$9,F22&lt;&gt;'Instructions'!$B$8,G22="",H22=""),"Resolve","No issue"))</x:f>
      </x:c>
    </x:row>
    <x:row r="23" ht="26" customHeight="1">
      <x:c r="A23" s="10"/>
      <x:c r="B23" s="10"/>
      <x:c r="C23" s="10"/>
      <x:c r="D23" s="17"/>
      <x:c r="E23" s="10"/>
      <x:c r="F23" s="10"/>
      <x:c r="G23" s="10"/>
      <x:c r="H23" s="10"/>
      <x:c r="I23" s="2" t="str">
        <x:f>IF(COUNTA(A23:H23)=0,"",IF(OR(A23="",COUNTIFS($A$6:$A$35,A23)&lt;&gt;1,B23="",C23="",NOT(ISNUMBER(D23)),IF(ISNUMBER(D23),D23&lt;0,FALSE),E23&lt;&gt;'Instructions'!$B$9,F23&lt;&gt;'Instructions'!$B$8,G23="",H23=""),"Resolve","No issue"))</x:f>
      </x:c>
    </x:row>
    <x:row r="24" ht="26" customHeight="1">
      <x:c r="A24" s="10"/>
      <x:c r="B24" s="10"/>
      <x:c r="C24" s="10"/>
      <x:c r="D24" s="17"/>
      <x:c r="E24" s="10"/>
      <x:c r="F24" s="10"/>
      <x:c r="G24" s="10"/>
      <x:c r="H24" s="10"/>
      <x:c r="I24" s="2" t="str">
        <x:f>IF(COUNTA(A24:H24)=0,"",IF(OR(A24="",COUNTIFS($A$6:$A$35,A24)&lt;&gt;1,B24="",C24="",NOT(ISNUMBER(D24)),IF(ISNUMBER(D24),D24&lt;0,FALSE),E24&lt;&gt;'Instructions'!$B$9,F24&lt;&gt;'Instructions'!$B$8,G24="",H24=""),"Resolve","No issue"))</x:f>
      </x:c>
    </x:row>
    <x:row r="25" ht="26" customHeight="1">
      <x:c r="A25" s="10"/>
      <x:c r="B25" s="10"/>
      <x:c r="C25" s="10"/>
      <x:c r="D25" s="17"/>
      <x:c r="E25" s="10"/>
      <x:c r="F25" s="10"/>
      <x:c r="G25" s="10"/>
      <x:c r="H25" s="10"/>
      <x:c r="I25" s="2" t="str">
        <x:f>IF(COUNTA(A25:H25)=0,"",IF(OR(A25="",COUNTIFS($A$6:$A$35,A25)&lt;&gt;1,B25="",C25="",NOT(ISNUMBER(D25)),IF(ISNUMBER(D25),D25&lt;0,FALSE),E25&lt;&gt;'Instructions'!$B$9,F25&lt;&gt;'Instructions'!$B$8,G25="",H25=""),"Resolve","No issue"))</x:f>
      </x:c>
    </x:row>
    <x:row r="26" ht="26" customHeight="1">
      <x:c r="A26" s="10"/>
      <x:c r="B26" s="10"/>
      <x:c r="C26" s="10"/>
      <x:c r="D26" s="17"/>
      <x:c r="E26" s="10"/>
      <x:c r="F26" s="10"/>
      <x:c r="G26" s="10"/>
      <x:c r="H26" s="10"/>
      <x:c r="I26" s="2" t="str">
        <x:f>IF(COUNTA(A26:H26)=0,"",IF(OR(A26="",COUNTIFS($A$6:$A$35,A26)&lt;&gt;1,B26="",C26="",NOT(ISNUMBER(D26)),IF(ISNUMBER(D26),D26&lt;0,FALSE),E26&lt;&gt;'Instructions'!$B$9,F26&lt;&gt;'Instructions'!$B$8,G26="",H26=""),"Resolve","No issue"))</x:f>
      </x:c>
    </x:row>
    <x:row r="27" ht="26" customHeight="1">
      <x:c r="A27" s="10"/>
      <x:c r="B27" s="10"/>
      <x:c r="C27" s="10"/>
      <x:c r="D27" s="17"/>
      <x:c r="E27" s="10"/>
      <x:c r="F27" s="10"/>
      <x:c r="G27" s="10"/>
      <x:c r="H27" s="10"/>
      <x:c r="I27" s="2" t="str">
        <x:f>IF(COUNTA(A27:H27)=0,"",IF(OR(A27="",COUNTIFS($A$6:$A$35,A27)&lt;&gt;1,B27="",C27="",NOT(ISNUMBER(D27)),IF(ISNUMBER(D27),D27&lt;0,FALSE),E27&lt;&gt;'Instructions'!$B$9,F27&lt;&gt;'Instructions'!$B$8,G27="",H27=""),"Resolve","No issue"))</x:f>
      </x:c>
    </x:row>
    <x:row r="28" ht="26" customHeight="1">
      <x:c r="A28" s="10"/>
      <x:c r="B28" s="10"/>
      <x:c r="C28" s="10"/>
      <x:c r="D28" s="17"/>
      <x:c r="E28" s="10"/>
      <x:c r="F28" s="10"/>
      <x:c r="G28" s="10"/>
      <x:c r="H28" s="10"/>
      <x:c r="I28" s="2" t="str">
        <x:f>IF(COUNTA(A28:H28)=0,"",IF(OR(A28="",COUNTIFS($A$6:$A$35,A28)&lt;&gt;1,B28="",C28="",NOT(ISNUMBER(D28)),IF(ISNUMBER(D28),D28&lt;0,FALSE),E28&lt;&gt;'Instructions'!$B$9,F28&lt;&gt;'Instructions'!$B$8,G28="",H28=""),"Resolve","No issue"))</x:f>
      </x:c>
    </x:row>
    <x:row r="29" ht="26" customHeight="1">
      <x:c r="A29" s="10"/>
      <x:c r="B29" s="10"/>
      <x:c r="C29" s="10"/>
      <x:c r="D29" s="17"/>
      <x:c r="E29" s="10"/>
      <x:c r="F29" s="10"/>
      <x:c r="G29" s="10"/>
      <x:c r="H29" s="10"/>
      <x:c r="I29" s="2" t="str">
        <x:f>IF(COUNTA(A29:H29)=0,"",IF(OR(A29="",COUNTIFS($A$6:$A$35,A29)&lt;&gt;1,B29="",C29="",NOT(ISNUMBER(D29)),IF(ISNUMBER(D29),D29&lt;0,FALSE),E29&lt;&gt;'Instructions'!$B$9,F29&lt;&gt;'Instructions'!$B$8,G29="",H29=""),"Resolve","No issue"))</x:f>
      </x:c>
    </x:row>
    <x:row r="30" ht="26" customHeight="1">
      <x:c r="A30" s="10"/>
      <x:c r="B30" s="10"/>
      <x:c r="C30" s="10"/>
      <x:c r="D30" s="17"/>
      <x:c r="E30" s="10"/>
      <x:c r="F30" s="10"/>
      <x:c r="G30" s="10"/>
      <x:c r="H30" s="10"/>
      <x:c r="I30" s="2" t="str">
        <x:f>IF(COUNTA(A30:H30)=0,"",IF(OR(A30="",COUNTIFS($A$6:$A$35,A30)&lt;&gt;1,B30="",C30="",NOT(ISNUMBER(D30)),IF(ISNUMBER(D30),D30&lt;0,FALSE),E30&lt;&gt;'Instructions'!$B$9,F30&lt;&gt;'Instructions'!$B$8,G30="",H30=""),"Resolve","No issue"))</x:f>
      </x:c>
    </x:row>
    <x:row r="31" ht="26" customHeight="1">
      <x:c r="A31" s="10"/>
      <x:c r="B31" s="10"/>
      <x:c r="C31" s="10"/>
      <x:c r="D31" s="17"/>
      <x:c r="E31" s="10"/>
      <x:c r="F31" s="10"/>
      <x:c r="G31" s="10"/>
      <x:c r="H31" s="10"/>
      <x:c r="I31" s="2" t="str">
        <x:f>IF(COUNTA(A31:H31)=0,"",IF(OR(A31="",COUNTIFS($A$6:$A$35,A31)&lt;&gt;1,B31="",C31="",NOT(ISNUMBER(D31)),IF(ISNUMBER(D31),D31&lt;0,FALSE),E31&lt;&gt;'Instructions'!$B$9,F31&lt;&gt;'Instructions'!$B$8,G31="",H31=""),"Resolve","No issue"))</x:f>
      </x:c>
    </x:row>
    <x:row r="32" ht="26" customHeight="1">
      <x:c r="A32" s="10"/>
      <x:c r="B32" s="10"/>
      <x:c r="C32" s="10"/>
      <x:c r="D32" s="17"/>
      <x:c r="E32" s="10"/>
      <x:c r="F32" s="10"/>
      <x:c r="G32" s="10"/>
      <x:c r="H32" s="10"/>
      <x:c r="I32" s="2" t="str">
        <x:f>IF(COUNTA(A32:H32)=0,"",IF(OR(A32="",COUNTIFS($A$6:$A$35,A32)&lt;&gt;1,B32="",C32="",NOT(ISNUMBER(D32)),IF(ISNUMBER(D32),D32&lt;0,FALSE),E32&lt;&gt;'Instructions'!$B$9,F32&lt;&gt;'Instructions'!$B$8,G32="",H32=""),"Resolve","No issue"))</x:f>
      </x:c>
    </x:row>
    <x:row r="33" ht="26" customHeight="1">
      <x:c r="A33" s="10"/>
      <x:c r="B33" s="10"/>
      <x:c r="C33" s="10"/>
      <x:c r="D33" s="17"/>
      <x:c r="E33" s="10"/>
      <x:c r="F33" s="10"/>
      <x:c r="G33" s="10"/>
      <x:c r="H33" s="10"/>
      <x:c r="I33" s="2" t="str">
        <x:f>IF(COUNTA(A33:H33)=0,"",IF(OR(A33="",COUNTIFS($A$6:$A$35,A33)&lt;&gt;1,B33="",C33="",NOT(ISNUMBER(D33)),IF(ISNUMBER(D33),D33&lt;0,FALSE),E33&lt;&gt;'Instructions'!$B$9,F33&lt;&gt;'Instructions'!$B$8,G33="",H33=""),"Resolve","No issue"))</x:f>
      </x:c>
    </x:row>
    <x:row r="34" ht="26" customHeight="1">
      <x:c r="A34" s="10"/>
      <x:c r="B34" s="10"/>
      <x:c r="C34" s="10"/>
      <x:c r="D34" s="17"/>
      <x:c r="E34" s="10"/>
      <x:c r="F34" s="10"/>
      <x:c r="G34" s="10"/>
      <x:c r="H34" s="10"/>
      <x:c r="I34" s="2" t="str">
        <x:f>IF(COUNTA(A34:H34)=0,"",IF(OR(A34="",COUNTIFS($A$6:$A$35,A34)&lt;&gt;1,B34="",C34="",NOT(ISNUMBER(D34)),IF(ISNUMBER(D34),D34&lt;0,FALSE),E34&lt;&gt;'Instructions'!$B$9,F34&lt;&gt;'Instructions'!$B$8,G34="",H34=""),"Resolve","No issue"))</x:f>
      </x:c>
    </x:row>
    <x:row r="35" ht="26" customHeight="1">
      <x:c r="A35" s="10"/>
      <x:c r="B35" s="10"/>
      <x:c r="C35" s="10"/>
      <x:c r="D35" s="17"/>
      <x:c r="E35" s="10"/>
      <x:c r="F35" s="10"/>
      <x:c r="G35" s="10"/>
      <x:c r="H35" s="10"/>
      <x:c r="I35" s="2" t="str">
        <x:f>IF(COUNTA(A35:H35)=0,"",IF(OR(A35="",COUNTIFS($A$6:$A$35,A35)&lt;&gt;1,B35="",C35="",NOT(ISNUMBER(D35)),IF(ISNUMBER(D35),D35&lt;0,FALSE),E35&lt;&gt;'Instructions'!$B$9,F35&lt;&gt;'Instructions'!$B$8,G35="",H35=""),"Resolve","No issue"))</x:f>
      </x:c>
    </x:row>
    <x:row r="36" ht="26" customHeight="1">
      <x:c r="A36" s="2"/>
      <x:c r="B36" s="2"/>
      <x:c r="C36" s="2"/>
      <x:c r="D36" s="2"/>
      <x:c r="E36" s="2"/>
      <x:c r="F36" s="2"/>
      <x:c r="G36" s="2"/>
      <x:c r="H36" s="2"/>
      <x:c r="I36" s="2"/>
    </x:row>
  </x:sheetData>
  <x:conditionalFormatting sqref="I6:I35">
    <x:cfRule type="containsText" dxfId="0" priority="1" operator="containsText" text="Resolve"/>
  </x:conditionalFormatting>
  <x:pageMargins left="0.7" right="0.7" top="0.75" bottom="0.75" header="0.3" footer="0.3"/>
  <x:tableParts count="1">
    <x:tablePart xmlns:r="http://schemas.openxmlformats.org/officeDocument/2006/relationships" r:id="Rc1ca9dfde59040dd"/>
  </x:tableParts>
</x:worksheet>
</file>

<file path=xl/worksheets/sheet4.xml><?xml version="1.0" encoding="utf-8"?>
<x:worksheet xmlns:x="http://schemas.openxmlformats.org/spreadsheetml/2006/main">
  <x:sheetViews>
    <x:sheetView showGridLines="0" workbookViewId="0">
      <x:pane xSplit="2" ySplit="5" topLeftCell="C6" activePane="bottomRight" state="frozen"/>
    </x:sheetView>
  </x:sheetViews>
  <x:sheetFormatPr defaultRowHeight="15"/>
  <x:cols>
    <x:col min="1" max="1" width="17" hidden="0" customWidth="1"/>
    <x:col min="2" max="2" width="17" hidden="0" customWidth="1"/>
    <x:col min="3" max="3" width="17"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17" hidden="0" customWidth="1"/>
    <x:col min="15" max="15" width="17" hidden="0" customWidth="1"/>
    <x:col min="16" max="16" width="17" hidden="0" customWidth="1"/>
    <x:col min="17" max="17" width="17" hidden="0" customWidth="1"/>
    <x:col min="18" max="18" width="43" hidden="0" customWidth="1"/>
    <x:col min="19" max="19" width="17" hidden="0" customWidth="1"/>
  </x:cols>
  <x:sheetData>
    <x:row r="1" ht="26" customHeight="1">
      <x:c r="A1" s="2"/>
      <x:c r="B1" s="2"/>
      <x:c r="C1" s="2"/>
      <x:c r="D1" s="2"/>
      <x:c r="E1" s="2"/>
      <x:c r="F1" s="2"/>
      <x:c r="G1" s="2"/>
      <x:c r="H1" s="2"/>
      <x:c r="I1" s="2"/>
      <x:c r="J1" s="2"/>
      <x:c r="K1" s="2"/>
      <x:c r="L1" s="2"/>
      <x:c r="M1" s="2"/>
      <x:c r="N1" s="2"/>
      <x:c r="O1" s="2"/>
      <x:c r="P1" s="2"/>
      <x:c r="Q1" s="2"/>
      <x:c r="R1" s="2"/>
      <x:c r="S1" s="2"/>
    </x:row>
    <x:row r="2" ht="26" customHeight="1">
      <x:c r="A2" s="4" t="str">
        <x:v>Movement Ledger</x:v>
      </x:c>
      <x:c r="B2" s="2"/>
      <x:c r="C2" s="2"/>
      <x:c r="D2" s="2"/>
      <x:c r="E2" s="2"/>
      <x:c r="F2" s="2"/>
      <x:c r="G2" s="2"/>
      <x:c r="H2" s="2"/>
      <x:c r="I2" s="2"/>
      <x:c r="J2" s="2"/>
      <x:c r="K2" s="2"/>
      <x:c r="L2" s="2"/>
      <x:c r="M2" s="2"/>
      <x:c r="N2" s="2"/>
      <x:c r="O2" s="2"/>
      <x:c r="P2" s="2"/>
      <x:c r="Q2" s="2"/>
      <x:c r="R2" s="2"/>
      <x:c r="S2" s="2"/>
    </x:row>
    <x:row r="3" ht="26" customHeight="1">
      <x:c r="A3" s="7" t="str">
        <x:v>v1.0. Method 2026-10-19. Hypothetical January 2027 data.</x:v>
      </x:c>
      <x:c r="B3" s="8"/>
      <x:c r="C3" s="8"/>
      <x:c r="D3" s="8"/>
      <x:c r="E3" s="8"/>
      <x:c r="F3" s="8"/>
      <x:c r="G3" s="8"/>
      <x:c r="H3" s="8"/>
      <x:c r="I3" s="8"/>
      <x:c r="J3" s="8"/>
      <x:c r="K3" s="8"/>
      <x:c r="L3" s="8"/>
      <x:c r="M3" s="8"/>
      <x:c r="N3" s="8"/>
      <x:c r="O3" s="8"/>
      <x:c r="P3" s="8"/>
      <x:c r="Q3" s="8"/>
      <x:c r="R3" s="8"/>
      <x:c r="S3" s="8"/>
    </x:row>
    <x:row r="4" ht="26" customHeight="1">
      <x:c r="A4" s="2"/>
      <x:c r="B4" s="2"/>
      <x:c r="C4" s="2"/>
      <x:c r="D4" s="2"/>
      <x:c r="E4" s="2"/>
      <x:c r="F4" s="2"/>
      <x:c r="G4" s="2"/>
      <x:c r="H4" s="2"/>
      <x:c r="I4" s="2"/>
      <x:c r="J4" s="2"/>
      <x:c r="K4" s="2"/>
      <x:c r="L4" s="2"/>
      <x:c r="M4" s="2"/>
      <x:c r="N4" s="2"/>
      <x:c r="O4" s="2"/>
      <x:c r="P4" s="2"/>
      <x:c r="Q4" s="2"/>
      <x:c r="R4" s="2"/>
      <x:c r="S4" s="2"/>
    </x:row>
    <x:row r="5" ht="48" customHeight="1">
      <x:c r="A5" s="15" t="str">
        <x:v>Row key</x:v>
      </x:c>
      <x:c r="B5" s="15" t="str">
        <x:v>Event key</x:v>
      </x:c>
      <x:c r="C5" s="15" t="str">
        <x:v>Date</x:v>
      </x:c>
      <x:c r="D5" s="15" t="str">
        <x:v>Item key</x:v>
      </x:c>
      <x:c r="E5" s="15" t="str">
        <x:v>Location</x:v>
      </x:c>
      <x:c r="F5" s="15" t="str">
        <x:v>Type</x:v>
      </x:c>
      <x:c r="G5" s="15" t="str">
        <x:v>Units</x:v>
      </x:c>
      <x:c r="H5" s="15" t="str">
        <x:v>Transfer group</x:v>
      </x:c>
      <x:c r="I5" s="15" t="str">
        <x:v>Other location</x:v>
      </x:c>
      <x:c r="J5" s="15" t="str">
        <x:v>Posting state</x:v>
      </x:c>
      <x:c r="K5" s="15" t="str">
        <x:v>Source reference</x:v>
      </x:c>
      <x:c r="L5" s="15" t="str">
        <x:v>Authorized owner</x:v>
      </x:c>
      <x:c r="M5" s="15" t="str">
        <x:v>Correction reference</x:v>
      </x:c>
      <x:c r="N5" s="15" t="str">
        <x:v>Lot key</x:v>
      </x:c>
      <x:c r="O5" s="15" t="str">
        <x:v>Row issue</x:v>
      </x:c>
      <x:c r="P5" s="15" t="str">
        <x:v>Signed units</x:v>
      </x:c>
      <x:c r="Q5" s="15" t="str">
        <x:v>Transfer issue</x:v>
      </x:c>
      <x:c r="R5" s="15" t="str">
        <x:v>Note</x:v>
      </x:c>
      <x:c r="S5" s="15" t="str">
        <x:v>Return reference</x:v>
      </x:c>
    </x:row>
    <x:row r="6" ht="26" customHeight="1">
      <x:c r="A6" s="10" t="str">
        <x:v>L01</x:v>
      </x:c>
      <x:c r="B6" s="10" t="str">
        <x:v>RCPT01</x:v>
      </x:c>
      <x:c r="C6" s="11" t="d">
        <x:v>2027-01-05T00:00:00.000Z</x:v>
      </x:c>
      <x:c r="D6" s="10" t="str">
        <x:v>PCH-01</x:v>
      </x:c>
      <x:c r="E6" s="10" t="str">
        <x:v>A-STD</x:v>
      </x:c>
      <x:c r="F6" s="10" t="str">
        <x:v>Receipt</x:v>
      </x:c>
      <x:c r="G6" s="18" t="n">
        <x:v>30</x:v>
      </x:c>
      <x:c r="H6" s="10" t="str"/>
      <x:c r="I6" s="10" t="str"/>
      <x:c r="J6" s="10" t="str">
        <x:v>Posted</x:v>
      </x:c>
      <x:c r="K6" s="10" t="str">
        <x:v>RECEIPT-30</x:v>
      </x:c>
      <x:c r="L6" s="10" t="str">
        <x:v>AUTH-1</x:v>
      </x:c>
      <x:c r="M6" s="10" t="str"/>
      <x:c r="N6" s="10" t="str">
        <x:v>LOT-P</x:v>
      </x:c>
      <x:c r="O6" s="2" t="str">
        <x:f>IF(COUNTA(A6:N6)+COUNTA(R6:S6)=0,"",IF(OR(A6="",COUNTIFS($A$6:$A$35,A6)&lt;&gt;1,B6="",NOT(ISNUMBER(C6)),C6&lt;'Instructions'!$B$5,C6&gt;'Instructions'!$B$6,COUNTIFS('SKU Master'!$A$6:$A$35,D6)&lt;&gt;1,COUNTIFS('Instructions'!$A$16:$A$18,E6)&lt;&gt;1,AND(F6&lt;&gt;"Receipt",F6&lt;&gt;"Transfer in",F6&lt;&gt;"Transfer out",F6&lt;&gt;"Dispatch",F6&lt;&gt;"Write-off",F6&lt;&gt;"Accepted return"),NOT(ISNUMBER(G6)),G6&lt;=0,G6&lt;&gt;INT(G6),AND(J6&lt;&gt;"Posted",J6&lt;&gt;"Voided duplicate"),K6="",L6="",N6="",AND(F6="Accepted return",S6=""),AND(S6&lt;&gt;"",COUNTIFS('Returns and Credits'!$A$6:$A$25,S6)&lt;&gt;1),AND(J6="Posted",COUNTIFS($B$6:$B$35,B6,$J$6:$J$35,"Posted")&lt;&gt;1),AND(J6="Voided duplicate",OR(M6="",R6="")),AND(OR(F6="Transfer in",F6="Transfer out"),OR(H6="",I6=E6,COUNTIFS('Instructions'!$A$16:$A$18,I6)&lt;&gt;1))),"Resolve","No issue"))</x:f>
        <x:v>No issue</x:v>
      </x:c>
      <x:c r="P6" s="19" t="n">
        <x:f>IF(COUNTA(A6:N6)+COUNTA(R6:S6)=0,"",IF(AND(O6="No issue",J6="Posted"),IF(OR(F6="Receipt",F6="Transfer in",F6="Accepted return"),G6,-G6),0))</x:f>
        <x:v>30</x:v>
      </x:c>
      <x:c r="Q6" s="2" t="str">
        <x:f>IF(COUNTA(A6:N6)+COUNTA(R6:S6)=0,"",IF(AND(J6="Posted",OR(F6="Transfer in",F6="Transfer out")),IF(OR(O6&lt;&gt;"No issue",IF(S6="",COUNTIFS($H$6:$H$35,H6,$D$6:$D$35,D6,$N$6:$N$35,N6,$F$6:$F$35,IF(F6="Transfer in","Transfer out","Transfer in"),$G$6:$G$35,G6,$E$6:$E$35,I6,$I$6:$I$35,E6,$J$6:$J$35,"Posted",$O$6:$O$35,"No issue"),COUNTIFS($H$6:$H$35,H6,$D$6:$D$35,D6,$N$6:$N$35,N6,$F$6:$F$35,IF(F6="Transfer in","Transfer out","Transfer in"),$G$6:$G$35,G6,$E$6:$E$35,I6,$I$6:$I$35,E6,$J$6:$J$35,"Posted",$O$6:$O$35,"No issue",$S$6:$S$35,S6))&lt;&gt;1),"Resolve","No issue"),"No issue"))</x:f>
        <x:v>No issue</x:v>
      </x:c>
      <x:c r="R6" s="20" t="str"/>
      <x:c r="S6" s="10" t="str"/>
    </x:row>
    <x:row r="7" ht="26" customHeight="1">
      <x:c r="A7" s="10" t="str">
        <x:v>L02</x:v>
      </x:c>
      <x:c r="B7" s="10" t="str">
        <x:v>TR01-OUT</x:v>
      </x:c>
      <x:c r="C7" s="11" t="d">
        <x:v>2027-01-10T00:00:00.000Z</x:v>
      </x:c>
      <x:c r="D7" s="10" t="str">
        <x:v>PCH-01</x:v>
      </x:c>
      <x:c r="E7" s="10" t="str">
        <x:v>A-STD</x:v>
      </x:c>
      <x:c r="F7" s="10" t="str">
        <x:v>Transfer out</x:v>
      </x:c>
      <x:c r="G7" s="18" t="n">
        <x:v>20</x:v>
      </x:c>
      <x:c r="H7" s="10" t="str">
        <x:v>TR01</x:v>
      </x:c>
      <x:c r="I7" s="10" t="str">
        <x:v>B-STD</x:v>
      </x:c>
      <x:c r="J7" s="10" t="str">
        <x:v>Posted</x:v>
      </x:c>
      <x:c r="K7" s="10" t="str">
        <x:v>TRANSFER-20</x:v>
      </x:c>
      <x:c r="L7" s="10" t="str">
        <x:v>AUTH-1</x:v>
      </x:c>
      <x:c r="M7" s="10" t="str"/>
      <x:c r="N7" s="10" t="str">
        <x:v>LOT-P</x:v>
      </x:c>
      <x:c r="O7" s="2" t="str">
        <x:f>IF(COUNTA(A7:N7)+COUNTA(R7:S7)=0,"",IF(OR(A7="",COUNTIFS($A$6:$A$35,A7)&lt;&gt;1,B7="",NOT(ISNUMBER(C7)),C7&lt;'Instructions'!$B$5,C7&gt;'Instructions'!$B$6,COUNTIFS('SKU Master'!$A$6:$A$35,D7)&lt;&gt;1,COUNTIFS('Instructions'!$A$16:$A$18,E7)&lt;&gt;1,AND(F7&lt;&gt;"Receipt",F7&lt;&gt;"Transfer in",F7&lt;&gt;"Transfer out",F7&lt;&gt;"Dispatch",F7&lt;&gt;"Write-off",F7&lt;&gt;"Accepted return"),NOT(ISNUMBER(G7)),G7&lt;=0,G7&lt;&gt;INT(G7),AND(J7&lt;&gt;"Posted",J7&lt;&gt;"Voided duplicate"),K7="",L7="",N7="",AND(F7="Accepted return",S7=""),AND(S7&lt;&gt;"",COUNTIFS('Returns and Credits'!$A$6:$A$25,S7)&lt;&gt;1),AND(J7="Posted",COUNTIFS($B$6:$B$35,B7,$J$6:$J$35,"Posted")&lt;&gt;1),AND(J7="Voided duplicate",OR(M7="",R7="")),AND(OR(F7="Transfer in",F7="Transfer out"),OR(H7="",I7=E7,COUNTIFS('Instructions'!$A$16:$A$18,I7)&lt;&gt;1))),"Resolve","No issue"))</x:f>
        <x:v>No issue</x:v>
      </x:c>
      <x:c r="P7" s="19" t="n">
        <x:f>IF(COUNTA(A7:N7)+COUNTA(R7:S7)=0,"",IF(AND(O7="No issue",J7="Posted"),IF(OR(F7="Receipt",F7="Transfer in",F7="Accepted return"),G7,-G7),0))</x:f>
        <x:v>-20</x:v>
      </x:c>
      <x:c r="Q7" s="2" t="str">
        <x:f>IF(COUNTA(A7:N7)+COUNTA(R7:S7)=0,"",IF(AND(J7="Posted",OR(F7="Transfer in",F7="Transfer out")),IF(OR(O7&lt;&gt;"No issue",IF(S7="",COUNTIFS($H$6:$H$35,H7,$D$6:$D$35,D7,$N$6:$N$35,N7,$F$6:$F$35,IF(F7="Transfer in","Transfer out","Transfer in"),$G$6:$G$35,G7,$E$6:$E$35,I7,$I$6:$I$35,E7,$J$6:$J$35,"Posted",$O$6:$O$35,"No issue"),COUNTIFS($H$6:$H$35,H7,$D$6:$D$35,D7,$N$6:$N$35,N7,$F$6:$F$35,IF(F7="Transfer in","Transfer out","Transfer in"),$G$6:$G$35,G7,$E$6:$E$35,I7,$I$6:$I$35,E7,$J$6:$J$35,"Posted",$O$6:$O$35,"No issue",$S$6:$S$35,S7))&lt;&gt;1),"Resolve","No issue"),"No issue"))</x:f>
        <x:v>No issue</x:v>
      </x:c>
      <x:c r="R7" s="20" t="str"/>
      <x:c r="S7" s="10" t="str"/>
    </x:row>
    <x:row r="8" ht="26" customHeight="1">
      <x:c r="A8" s="10" t="str">
        <x:v>L03</x:v>
      </x:c>
      <x:c r="B8" s="10" t="str">
        <x:v>TR01-IN</x:v>
      </x:c>
      <x:c r="C8" s="11" t="d">
        <x:v>2027-01-10T00:00:00.000Z</x:v>
      </x:c>
      <x:c r="D8" s="10" t="str">
        <x:v>PCH-01</x:v>
      </x:c>
      <x:c r="E8" s="10" t="str">
        <x:v>B-STD</x:v>
      </x:c>
      <x:c r="F8" s="10" t="str">
        <x:v>Transfer in</x:v>
      </x:c>
      <x:c r="G8" s="18" t="n">
        <x:v>20</x:v>
      </x:c>
      <x:c r="H8" s="10" t="str">
        <x:v>TR01</x:v>
      </x:c>
      <x:c r="I8" s="10" t="str">
        <x:v>A-STD</x:v>
      </x:c>
      <x:c r="J8" s="10" t="str">
        <x:v>Posted</x:v>
      </x:c>
      <x:c r="K8" s="10" t="str">
        <x:v>TRANSFER-20</x:v>
      </x:c>
      <x:c r="L8" s="10" t="str">
        <x:v>AUTH-1</x:v>
      </x:c>
      <x:c r="M8" s="10" t="str"/>
      <x:c r="N8" s="10" t="str">
        <x:v>LOT-P</x:v>
      </x:c>
      <x:c r="O8" s="2" t="str">
        <x:f>IF(COUNTA(A8:N8)+COUNTA(R8:S8)=0,"",IF(OR(A8="",COUNTIFS($A$6:$A$35,A8)&lt;&gt;1,B8="",NOT(ISNUMBER(C8)),C8&lt;'Instructions'!$B$5,C8&gt;'Instructions'!$B$6,COUNTIFS('SKU Master'!$A$6:$A$35,D8)&lt;&gt;1,COUNTIFS('Instructions'!$A$16:$A$18,E8)&lt;&gt;1,AND(F8&lt;&gt;"Receipt",F8&lt;&gt;"Transfer in",F8&lt;&gt;"Transfer out",F8&lt;&gt;"Dispatch",F8&lt;&gt;"Write-off",F8&lt;&gt;"Accepted return"),NOT(ISNUMBER(G8)),G8&lt;=0,G8&lt;&gt;INT(G8),AND(J8&lt;&gt;"Posted",J8&lt;&gt;"Voided duplicate"),K8="",L8="",N8="",AND(F8="Accepted return",S8=""),AND(S8&lt;&gt;"",COUNTIFS('Returns and Credits'!$A$6:$A$25,S8)&lt;&gt;1),AND(J8="Posted",COUNTIFS($B$6:$B$35,B8,$J$6:$J$35,"Posted")&lt;&gt;1),AND(J8="Voided duplicate",OR(M8="",R8="")),AND(OR(F8="Transfer in",F8="Transfer out"),OR(H8="",I8=E8,COUNTIFS('Instructions'!$A$16:$A$18,I8)&lt;&gt;1))),"Resolve","No issue"))</x:f>
        <x:v>No issue</x:v>
      </x:c>
      <x:c r="P8" s="19" t="n">
        <x:f>IF(COUNTA(A8:N8)+COUNTA(R8:S8)=0,"",IF(AND(O8="No issue",J8="Posted"),IF(OR(F8="Receipt",F8="Transfer in",F8="Accepted return"),G8,-G8),0))</x:f>
        <x:v>20</x:v>
      </x:c>
      <x:c r="Q8" s="2" t="str">
        <x:f>IF(COUNTA(A8:N8)+COUNTA(R8:S8)=0,"",IF(AND(J8="Posted",OR(F8="Transfer in",F8="Transfer out")),IF(OR(O8&lt;&gt;"No issue",IF(S8="",COUNTIFS($H$6:$H$35,H8,$D$6:$D$35,D8,$N$6:$N$35,N8,$F$6:$F$35,IF(F8="Transfer in","Transfer out","Transfer in"),$G$6:$G$35,G8,$E$6:$E$35,I8,$I$6:$I$35,E8,$J$6:$J$35,"Posted",$O$6:$O$35,"No issue"),COUNTIFS($H$6:$H$35,H8,$D$6:$D$35,D8,$N$6:$N$35,N8,$F$6:$F$35,IF(F8="Transfer in","Transfer out","Transfer in"),$G$6:$G$35,G8,$E$6:$E$35,I8,$I$6:$I$35,E8,$J$6:$J$35,"Posted",$O$6:$O$35,"No issue",$S$6:$S$35,S8))&lt;&gt;1),"Resolve","No issue"),"No issue"))</x:f>
        <x:v>No issue</x:v>
      </x:c>
      <x:c r="R8" s="20" t="str"/>
      <x:c r="S8" s="10" t="str"/>
    </x:row>
    <x:row r="9" ht="54" customHeight="1">
      <x:c r="A9" s="10" t="str">
        <x:v>L04</x:v>
      </x:c>
      <x:c r="B9" s="10" t="str">
        <x:v>TR01-OUT</x:v>
      </x:c>
      <x:c r="C9" s="11" t="d">
        <x:v>2027-01-10T00:00:00.000Z</x:v>
      </x:c>
      <x:c r="D9" s="10" t="str">
        <x:v>PCH-01</x:v>
      </x:c>
      <x:c r="E9" s="10" t="str">
        <x:v>A-STD</x:v>
      </x:c>
      <x:c r="F9" s="10" t="str">
        <x:v>Transfer out</x:v>
      </x:c>
      <x:c r="G9" s="18" t="n">
        <x:v>20</x:v>
      </x:c>
      <x:c r="H9" s="10" t="str">
        <x:v>TR01</x:v>
      </x:c>
      <x:c r="I9" s="10" t="str">
        <x:v>B-STD</x:v>
      </x:c>
      <x:c r="J9" s="10" t="str">
        <x:v>Voided duplicate</x:v>
      </x:c>
      <x:c r="K9" s="10" t="str">
        <x:v>TRANSFER-20</x:v>
      </x:c>
      <x:c r="L9" s="10" t="str">
        <x:v>AUTH-1</x:v>
      </x:c>
      <x:c r="M9" s="10" t="str">
        <x:v>COR-01</x:v>
      </x:c>
      <x:c r="N9" s="10" t="str">
        <x:v>LOT-P</x:v>
      </x:c>
      <x:c r="O9" s="2" t="str">
        <x:f>IF(COUNTA(A9:N9)+COUNTA(R9:S9)=0,"",IF(OR(A9="",COUNTIFS($A$6:$A$35,A9)&lt;&gt;1,B9="",NOT(ISNUMBER(C9)),C9&lt;'Instructions'!$B$5,C9&gt;'Instructions'!$B$6,COUNTIFS('SKU Master'!$A$6:$A$35,D9)&lt;&gt;1,COUNTIFS('Instructions'!$A$16:$A$18,E9)&lt;&gt;1,AND(F9&lt;&gt;"Receipt",F9&lt;&gt;"Transfer in",F9&lt;&gt;"Transfer out",F9&lt;&gt;"Dispatch",F9&lt;&gt;"Write-off",F9&lt;&gt;"Accepted return"),NOT(ISNUMBER(G9)),G9&lt;=0,G9&lt;&gt;INT(G9),AND(J9&lt;&gt;"Posted",J9&lt;&gt;"Voided duplicate"),K9="",L9="",N9="",AND(F9="Accepted return",S9=""),AND(S9&lt;&gt;"",COUNTIFS('Returns and Credits'!$A$6:$A$25,S9)&lt;&gt;1),AND(J9="Posted",COUNTIFS($B$6:$B$35,B9,$J$6:$J$35,"Posted")&lt;&gt;1),AND(J9="Voided duplicate",OR(M9="",R9="")),AND(OR(F9="Transfer in",F9="Transfer out"),OR(H9="",I9=E9,COUNTIFS('Instructions'!$A$16:$A$18,I9)&lt;&gt;1))),"Resolve","No issue"))</x:f>
        <x:v>No issue</x:v>
      </x:c>
      <x:c r="P9" s="19" t="n">
        <x:f>IF(COUNTA(A9:N9)+COUNTA(R9:S9)=0,"",IF(AND(O9="No issue",J9="Posted"),IF(OR(F9="Receipt",F9="Transfer in",F9="Accepted return"),G9,-G9),0))</x:f>
        <x:v>0</x:v>
      </x:c>
      <x:c r="Q9" s="2" t="str">
        <x:f>IF(COUNTA(A9:N9)+COUNTA(R9:S9)=0,"",IF(AND(J9="Posted",OR(F9="Transfer in",F9="Transfer out")),IF(OR(O9&lt;&gt;"No issue",IF(S9="",COUNTIFS($H$6:$H$35,H9,$D$6:$D$35,D9,$N$6:$N$35,N9,$F$6:$F$35,IF(F9="Transfer in","Transfer out","Transfer in"),$G$6:$G$35,G9,$E$6:$E$35,I9,$I$6:$I$35,E9,$J$6:$J$35,"Posted",$O$6:$O$35,"No issue"),COUNTIFS($H$6:$H$35,H9,$D$6:$D$35,D9,$N$6:$N$35,N9,$F$6:$F$35,IF(F9="Transfer in","Transfer out","Transfer in"),$G$6:$G$35,G9,$E$6:$E$35,I9,$I$6:$I$35,E9,$J$6:$J$35,"Posted",$O$6:$O$35,"No issue",$S$6:$S$35,S9))&lt;&gt;1),"Resolve","No issue"),"No issue"))</x:f>
        <x:v>No issue</x:v>
      </x:c>
      <x:c r="R9" s="20" t="str">
        <x:v>Duplicate source entry reversed. No physical goods moved.</x:v>
      </x:c>
      <x:c r="S9" s="10" t="str"/>
    </x:row>
    <x:row r="10" ht="26" customHeight="1">
      <x:c r="A10" s="10" t="str">
        <x:v>L05</x:v>
      </x:c>
      <x:c r="B10" s="10" t="str">
        <x:v>DISP-A</x:v>
      </x:c>
      <x:c r="C10" s="11" t="d">
        <x:v>2027-01-15T00:00:00.000Z</x:v>
      </x:c>
      <x:c r="D10" s="10" t="str">
        <x:v>PCH-01</x:v>
      </x:c>
      <x:c r="E10" s="10" t="str">
        <x:v>A-STD</x:v>
      </x:c>
      <x:c r="F10" s="10" t="str">
        <x:v>Dispatch</x:v>
      </x:c>
      <x:c r="G10" s="18" t="n">
        <x:v>25</x:v>
      </x:c>
      <x:c r="H10" s="10" t="str"/>
      <x:c r="I10" s="10" t="str"/>
      <x:c r="J10" s="10" t="str">
        <x:v>Posted</x:v>
      </x:c>
      <x:c r="K10" s="10" t="str">
        <x:v>SHIP-A-25</x:v>
      </x:c>
      <x:c r="L10" s="10" t="str">
        <x:v>AUTH-1</x:v>
      </x:c>
      <x:c r="M10" s="10" t="str"/>
      <x:c r="N10" s="10" t="str">
        <x:v>LOT-P</x:v>
      </x:c>
      <x:c r="O10" s="2" t="str">
        <x:f>IF(COUNTA(A10:N10)+COUNTA(R10:S10)=0,"",IF(OR(A10="",COUNTIFS($A$6:$A$35,A10)&lt;&gt;1,B10="",NOT(ISNUMBER(C10)),C10&lt;'Instructions'!$B$5,C10&gt;'Instructions'!$B$6,COUNTIFS('SKU Master'!$A$6:$A$35,D10)&lt;&gt;1,COUNTIFS('Instructions'!$A$16:$A$18,E10)&lt;&gt;1,AND(F10&lt;&gt;"Receipt",F10&lt;&gt;"Transfer in",F10&lt;&gt;"Transfer out",F10&lt;&gt;"Dispatch",F10&lt;&gt;"Write-off",F10&lt;&gt;"Accepted return"),NOT(ISNUMBER(G10)),G10&lt;=0,G10&lt;&gt;INT(G10),AND(J10&lt;&gt;"Posted",J10&lt;&gt;"Voided duplicate"),K10="",L10="",N10="",AND(F10="Accepted return",S10=""),AND(S10&lt;&gt;"",COUNTIFS('Returns and Credits'!$A$6:$A$25,S10)&lt;&gt;1),AND(J10="Posted",COUNTIFS($B$6:$B$35,B10,$J$6:$J$35,"Posted")&lt;&gt;1),AND(J10="Voided duplicate",OR(M10="",R10="")),AND(OR(F10="Transfer in",F10="Transfer out"),OR(H10="",I10=E10,COUNTIFS('Instructions'!$A$16:$A$18,I10)&lt;&gt;1))),"Resolve","No issue"))</x:f>
        <x:v>No issue</x:v>
      </x:c>
      <x:c r="P10" s="19" t="n">
        <x:f>IF(COUNTA(A10:N10)+COUNTA(R10:S10)=0,"",IF(AND(O10="No issue",J10="Posted"),IF(OR(F10="Receipt",F10="Transfer in",F10="Accepted return"),G10,-G10),0))</x:f>
        <x:v>-25</x:v>
      </x:c>
      <x:c r="Q10" s="2" t="str">
        <x:f>IF(COUNTA(A10:N10)+COUNTA(R10:S10)=0,"",IF(AND(J10="Posted",OR(F10="Transfer in",F10="Transfer out")),IF(OR(O10&lt;&gt;"No issue",IF(S10="",COUNTIFS($H$6:$H$35,H10,$D$6:$D$35,D10,$N$6:$N$35,N10,$F$6:$F$35,IF(F10="Transfer in","Transfer out","Transfer in"),$G$6:$G$35,G10,$E$6:$E$35,I10,$I$6:$I$35,E10,$J$6:$J$35,"Posted",$O$6:$O$35,"No issue"),COUNTIFS($H$6:$H$35,H10,$D$6:$D$35,D10,$N$6:$N$35,N10,$F$6:$F$35,IF(F10="Transfer in","Transfer out","Transfer in"),$G$6:$G$35,G10,$E$6:$E$35,I10,$I$6:$I$35,E10,$J$6:$J$35,"Posted",$O$6:$O$35,"No issue",$S$6:$S$35,S10))&lt;&gt;1),"Resolve","No issue"),"No issue"))</x:f>
        <x:v>No issue</x:v>
      </x:c>
      <x:c r="R10" s="20" t="str"/>
      <x:c r="S10" s="10" t="str"/>
    </x:row>
    <x:row r="11" ht="26" customHeight="1">
      <x:c r="A11" s="10" t="str">
        <x:v>L06</x:v>
      </x:c>
      <x:c r="B11" s="10" t="str">
        <x:v>DISP-B</x:v>
      </x:c>
      <x:c r="C11" s="11" t="d">
        <x:v>2027-01-15T00:00:00.000Z</x:v>
      </x:c>
      <x:c r="D11" s="10" t="str">
        <x:v>PCH-01</x:v>
      </x:c>
      <x:c r="E11" s="10" t="str">
        <x:v>B-STD</x:v>
      </x:c>
      <x:c r="F11" s="10" t="str">
        <x:v>Dispatch</x:v>
      </x:c>
      <x:c r="G11" s="18" t="n">
        <x:v>15</x:v>
      </x:c>
      <x:c r="H11" s="10" t="str"/>
      <x:c r="I11" s="10" t="str"/>
      <x:c r="J11" s="10" t="str">
        <x:v>Posted</x:v>
      </x:c>
      <x:c r="K11" s="10" t="str">
        <x:v>SHIP-B-15</x:v>
      </x:c>
      <x:c r="L11" s="10" t="str">
        <x:v>AUTH-1</x:v>
      </x:c>
      <x:c r="M11" s="10" t="str"/>
      <x:c r="N11" s="10" t="str">
        <x:v>LOT-P</x:v>
      </x:c>
      <x:c r="O11" s="2" t="str">
        <x:f>IF(COUNTA(A11:N11)+COUNTA(R11:S11)=0,"",IF(OR(A11="",COUNTIFS($A$6:$A$35,A11)&lt;&gt;1,B11="",NOT(ISNUMBER(C11)),C11&lt;'Instructions'!$B$5,C11&gt;'Instructions'!$B$6,COUNTIFS('SKU Master'!$A$6:$A$35,D11)&lt;&gt;1,COUNTIFS('Instructions'!$A$16:$A$18,E11)&lt;&gt;1,AND(F11&lt;&gt;"Receipt",F11&lt;&gt;"Transfer in",F11&lt;&gt;"Transfer out",F11&lt;&gt;"Dispatch",F11&lt;&gt;"Write-off",F11&lt;&gt;"Accepted return"),NOT(ISNUMBER(G11)),G11&lt;=0,G11&lt;&gt;INT(G11),AND(J11&lt;&gt;"Posted",J11&lt;&gt;"Voided duplicate"),K11="",L11="",N11="",AND(F11="Accepted return",S11=""),AND(S11&lt;&gt;"",COUNTIFS('Returns and Credits'!$A$6:$A$25,S11)&lt;&gt;1),AND(J11="Posted",COUNTIFS($B$6:$B$35,B11,$J$6:$J$35,"Posted")&lt;&gt;1),AND(J11="Voided duplicate",OR(M11="",R11="")),AND(OR(F11="Transfer in",F11="Transfer out"),OR(H11="",I11=E11,COUNTIFS('Instructions'!$A$16:$A$18,I11)&lt;&gt;1))),"Resolve","No issue"))</x:f>
        <x:v>No issue</x:v>
      </x:c>
      <x:c r="P11" s="19" t="n">
        <x:f>IF(COUNTA(A11:N11)+COUNTA(R11:S11)=0,"",IF(AND(O11="No issue",J11="Posted"),IF(OR(F11="Receipt",F11="Transfer in",F11="Accepted return"),G11,-G11),0))</x:f>
        <x:v>-15</x:v>
      </x:c>
      <x:c r="Q11" s="2" t="str">
        <x:f>IF(COUNTA(A11:N11)+COUNTA(R11:S11)=0,"",IF(AND(J11="Posted",OR(F11="Transfer in",F11="Transfer out")),IF(OR(O11&lt;&gt;"No issue",IF(S11="",COUNTIFS($H$6:$H$35,H11,$D$6:$D$35,D11,$N$6:$N$35,N11,$F$6:$F$35,IF(F11="Transfer in","Transfer out","Transfer in"),$G$6:$G$35,G11,$E$6:$E$35,I11,$I$6:$I$35,E11,$J$6:$J$35,"Posted",$O$6:$O$35,"No issue"),COUNTIFS($H$6:$H$35,H11,$D$6:$D$35,D11,$N$6:$N$35,N11,$F$6:$F$35,IF(F11="Transfer in","Transfer out","Transfer in"),$G$6:$G$35,G11,$E$6:$E$35,I11,$I$6:$I$35,E11,$J$6:$J$35,"Posted",$O$6:$O$35,"No issue",$S$6:$S$35,S11))&lt;&gt;1),"Resolve","No issue"),"No issue"))</x:f>
        <x:v>No issue</x:v>
      </x:c>
      <x:c r="R11" s="20" t="str"/>
      <x:c r="S11" s="10" t="str"/>
    </x:row>
    <x:row r="12" ht="26" customHeight="1">
      <x:c r="A12" s="10" t="str">
        <x:v>L07</x:v>
      </x:c>
      <x:c r="B12" s="10" t="str">
        <x:v>RETURN12</x:v>
      </x:c>
      <x:c r="C12" s="11" t="d">
        <x:v>2027-01-20T00:00:00.000Z</x:v>
      </x:c>
      <x:c r="D12" s="10" t="str">
        <x:v>KIT-02</x:v>
      </x:c>
      <x:c r="E12" s="10" t="str">
        <x:v>A-Q</x:v>
      </x:c>
      <x:c r="F12" s="10" t="str">
        <x:v>Accepted return</x:v>
      </x:c>
      <x:c r="G12" s="18" t="n">
        <x:v>12</x:v>
      </x:c>
      <x:c r="H12" s="10" t="str"/>
      <x:c r="I12" s="10" t="str"/>
      <x:c r="J12" s="10" t="str">
        <x:v>Posted</x:v>
      </x:c>
      <x:c r="K12" s="10" t="str">
        <x:v>RETURN-12</x:v>
      </x:c>
      <x:c r="L12" s="10" t="str">
        <x:v>AUTH-2</x:v>
      </x:c>
      <x:c r="M12" s="10" t="str"/>
      <x:c r="N12" s="10" t="str">
        <x:v>LOT-K</x:v>
      </x:c>
      <x:c r="O12" s="2" t="str">
        <x:f>IF(COUNTA(A12:N12)+COUNTA(R12:S12)=0,"",IF(OR(A12="",COUNTIFS($A$6:$A$35,A12)&lt;&gt;1,B12="",NOT(ISNUMBER(C12)),C12&lt;'Instructions'!$B$5,C12&gt;'Instructions'!$B$6,COUNTIFS('SKU Master'!$A$6:$A$35,D12)&lt;&gt;1,COUNTIFS('Instructions'!$A$16:$A$18,E12)&lt;&gt;1,AND(F12&lt;&gt;"Receipt",F12&lt;&gt;"Transfer in",F12&lt;&gt;"Transfer out",F12&lt;&gt;"Dispatch",F12&lt;&gt;"Write-off",F12&lt;&gt;"Accepted return"),NOT(ISNUMBER(G12)),G12&lt;=0,G12&lt;&gt;INT(G12),AND(J12&lt;&gt;"Posted",J12&lt;&gt;"Voided duplicate"),K12="",L12="",N12="",AND(F12="Accepted return",S12=""),AND(S12&lt;&gt;"",COUNTIFS('Returns and Credits'!$A$6:$A$25,S12)&lt;&gt;1),AND(J12="Posted",COUNTIFS($B$6:$B$35,B12,$J$6:$J$35,"Posted")&lt;&gt;1),AND(J12="Voided duplicate",OR(M12="",R12="")),AND(OR(F12="Transfer in",F12="Transfer out"),OR(H12="",I12=E12,COUNTIFS('Instructions'!$A$16:$A$18,I12)&lt;&gt;1))),"Resolve","No issue"))</x:f>
        <x:v>No issue</x:v>
      </x:c>
      <x:c r="P12" s="19" t="n">
        <x:f>IF(COUNTA(A12:N12)+COUNTA(R12:S12)=0,"",IF(AND(O12="No issue",J12="Posted"),IF(OR(F12="Receipt",F12="Transfer in",F12="Accepted return"),G12,-G12),0))</x:f>
        <x:v>12</x:v>
      </x:c>
      <x:c r="Q12" s="2" t="str">
        <x:f>IF(COUNTA(A12:N12)+COUNTA(R12:S12)=0,"",IF(AND(J12="Posted",OR(F12="Transfer in",F12="Transfer out")),IF(OR(O12&lt;&gt;"No issue",IF(S12="",COUNTIFS($H$6:$H$35,H12,$D$6:$D$35,D12,$N$6:$N$35,N12,$F$6:$F$35,IF(F12="Transfer in","Transfer out","Transfer in"),$G$6:$G$35,G12,$E$6:$E$35,I12,$I$6:$I$35,E12,$J$6:$J$35,"Posted",$O$6:$O$35,"No issue"),COUNTIFS($H$6:$H$35,H12,$D$6:$D$35,D12,$N$6:$N$35,N12,$F$6:$F$35,IF(F12="Transfer in","Transfer out","Transfer in"),$G$6:$G$35,G12,$E$6:$E$35,I12,$I$6:$I$35,E12,$J$6:$J$35,"Posted",$O$6:$O$35,"No issue",$S$6:$S$35,S12))&lt;&gt;1),"Resolve","No issue"),"No issue"))</x:f>
        <x:v>No issue</x:v>
      </x:c>
      <x:c r="R12" s="20" t="str"/>
      <x:c r="S12" s="10" t="str">
        <x:v>RMA-01</x:v>
      </x:c>
    </x:row>
    <x:row r="13" ht="26" customHeight="1">
      <x:c r="A13" s="10" t="str">
        <x:v>L08</x:v>
      </x:c>
      <x:c r="B13" s="10" t="str">
        <x:v>TR02-OUT</x:v>
      </x:c>
      <x:c r="C13" s="11" t="d">
        <x:v>2027-01-23T00:00:00.000Z</x:v>
      </x:c>
      <x:c r="D13" s="10" t="str">
        <x:v>KIT-02</x:v>
      </x:c>
      <x:c r="E13" s="10" t="str">
        <x:v>A-Q</x:v>
      </x:c>
      <x:c r="F13" s="10" t="str">
        <x:v>Transfer out</x:v>
      </x:c>
      <x:c r="G13" s="18" t="n">
        <x:v>5</x:v>
      </x:c>
      <x:c r="H13" s="10" t="str">
        <x:v>TR02</x:v>
      </x:c>
      <x:c r="I13" s="10" t="str">
        <x:v>A-STD</x:v>
      </x:c>
      <x:c r="J13" s="10" t="str">
        <x:v>Posted</x:v>
      </x:c>
      <x:c r="K13" s="10" t="str">
        <x:v>RELEASE-5</x:v>
      </x:c>
      <x:c r="L13" s="10" t="str">
        <x:v>QUALITY-1</x:v>
      </x:c>
      <x:c r="M13" s="10" t="str"/>
      <x:c r="N13" s="10" t="str">
        <x:v>LOT-K</x:v>
      </x:c>
      <x:c r="O13" s="2" t="str">
        <x:f>IF(COUNTA(A13:N13)+COUNTA(R13:S13)=0,"",IF(OR(A13="",COUNTIFS($A$6:$A$35,A13)&lt;&gt;1,B13="",NOT(ISNUMBER(C13)),C13&lt;'Instructions'!$B$5,C13&gt;'Instructions'!$B$6,COUNTIFS('SKU Master'!$A$6:$A$35,D13)&lt;&gt;1,COUNTIFS('Instructions'!$A$16:$A$18,E13)&lt;&gt;1,AND(F13&lt;&gt;"Receipt",F13&lt;&gt;"Transfer in",F13&lt;&gt;"Transfer out",F13&lt;&gt;"Dispatch",F13&lt;&gt;"Write-off",F13&lt;&gt;"Accepted return"),NOT(ISNUMBER(G13)),G13&lt;=0,G13&lt;&gt;INT(G13),AND(J13&lt;&gt;"Posted",J13&lt;&gt;"Voided duplicate"),K13="",L13="",N13="",AND(F13="Accepted return",S13=""),AND(S13&lt;&gt;"",COUNTIFS('Returns and Credits'!$A$6:$A$25,S13)&lt;&gt;1),AND(J13="Posted",COUNTIFS($B$6:$B$35,B13,$J$6:$J$35,"Posted")&lt;&gt;1),AND(J13="Voided duplicate",OR(M13="",R13="")),AND(OR(F13="Transfer in",F13="Transfer out"),OR(H13="",I13=E13,COUNTIFS('Instructions'!$A$16:$A$18,I13)&lt;&gt;1))),"Resolve","No issue"))</x:f>
        <x:v>No issue</x:v>
      </x:c>
      <x:c r="P13" s="19" t="n">
        <x:f>IF(COUNTA(A13:N13)+COUNTA(R13:S13)=0,"",IF(AND(O13="No issue",J13="Posted"),IF(OR(F13="Receipt",F13="Transfer in",F13="Accepted return"),G13,-G13),0))</x:f>
        <x:v>-5</x:v>
      </x:c>
      <x:c r="Q13" s="2" t="str">
        <x:f>IF(COUNTA(A13:N13)+COUNTA(R13:S13)=0,"",IF(AND(J13="Posted",OR(F13="Transfer in",F13="Transfer out")),IF(OR(O13&lt;&gt;"No issue",IF(S13="",COUNTIFS($H$6:$H$35,H13,$D$6:$D$35,D13,$N$6:$N$35,N13,$F$6:$F$35,IF(F13="Transfer in","Transfer out","Transfer in"),$G$6:$G$35,G13,$E$6:$E$35,I13,$I$6:$I$35,E13,$J$6:$J$35,"Posted",$O$6:$O$35,"No issue"),COUNTIFS($H$6:$H$35,H13,$D$6:$D$35,D13,$N$6:$N$35,N13,$F$6:$F$35,IF(F13="Transfer in","Transfer out","Transfer in"),$G$6:$G$35,G13,$E$6:$E$35,I13,$I$6:$I$35,E13,$J$6:$J$35,"Posted",$O$6:$O$35,"No issue",$S$6:$S$35,S13))&lt;&gt;1),"Resolve","No issue"),"No issue"))</x:f>
        <x:v>No issue</x:v>
      </x:c>
      <x:c r="R13" s="20" t="str"/>
      <x:c r="S13" s="10" t="str">
        <x:v>RMA-01</x:v>
      </x:c>
    </x:row>
    <x:row r="14" ht="26" customHeight="1">
      <x:c r="A14" s="10" t="str">
        <x:v>L09</x:v>
      </x:c>
      <x:c r="B14" s="10" t="str">
        <x:v>TR02-IN</x:v>
      </x:c>
      <x:c r="C14" s="11" t="d">
        <x:v>2027-01-23T00:00:00.000Z</x:v>
      </x:c>
      <x:c r="D14" s="10" t="str">
        <x:v>KIT-02</x:v>
      </x:c>
      <x:c r="E14" s="10" t="str">
        <x:v>A-STD</x:v>
      </x:c>
      <x:c r="F14" s="10" t="str">
        <x:v>Transfer in</x:v>
      </x:c>
      <x:c r="G14" s="18" t="n">
        <x:v>5</x:v>
      </x:c>
      <x:c r="H14" s="10" t="str">
        <x:v>TR02</x:v>
      </x:c>
      <x:c r="I14" s="10" t="str">
        <x:v>A-Q</x:v>
      </x:c>
      <x:c r="J14" s="10" t="str">
        <x:v>Posted</x:v>
      </x:c>
      <x:c r="K14" s="10" t="str">
        <x:v>RELEASE-5</x:v>
      </x:c>
      <x:c r="L14" s="10" t="str">
        <x:v>QUALITY-1</x:v>
      </x:c>
      <x:c r="M14" s="10" t="str"/>
      <x:c r="N14" s="10" t="str">
        <x:v>LOT-K</x:v>
      </x:c>
      <x:c r="O14" s="2" t="str">
        <x:f>IF(COUNTA(A14:N14)+COUNTA(R14:S14)=0,"",IF(OR(A14="",COUNTIFS($A$6:$A$35,A14)&lt;&gt;1,B14="",NOT(ISNUMBER(C14)),C14&lt;'Instructions'!$B$5,C14&gt;'Instructions'!$B$6,COUNTIFS('SKU Master'!$A$6:$A$35,D14)&lt;&gt;1,COUNTIFS('Instructions'!$A$16:$A$18,E14)&lt;&gt;1,AND(F14&lt;&gt;"Receipt",F14&lt;&gt;"Transfer in",F14&lt;&gt;"Transfer out",F14&lt;&gt;"Dispatch",F14&lt;&gt;"Write-off",F14&lt;&gt;"Accepted return"),NOT(ISNUMBER(G14)),G14&lt;=0,G14&lt;&gt;INT(G14),AND(J14&lt;&gt;"Posted",J14&lt;&gt;"Voided duplicate"),K14="",L14="",N14="",AND(F14="Accepted return",S14=""),AND(S14&lt;&gt;"",COUNTIFS('Returns and Credits'!$A$6:$A$25,S14)&lt;&gt;1),AND(J14="Posted",COUNTIFS($B$6:$B$35,B14,$J$6:$J$35,"Posted")&lt;&gt;1),AND(J14="Voided duplicate",OR(M14="",R14="")),AND(OR(F14="Transfer in",F14="Transfer out"),OR(H14="",I14=E14,COUNTIFS('Instructions'!$A$16:$A$18,I14)&lt;&gt;1))),"Resolve","No issue"))</x:f>
        <x:v>No issue</x:v>
      </x:c>
      <x:c r="P14" s="19" t="n">
        <x:f>IF(COUNTA(A14:N14)+COUNTA(R14:S14)=0,"",IF(AND(O14="No issue",J14="Posted"),IF(OR(F14="Receipt",F14="Transfer in",F14="Accepted return"),G14,-G14),0))</x:f>
        <x:v>5</x:v>
      </x:c>
      <x:c r="Q14" s="2" t="str">
        <x:f>IF(COUNTA(A14:N14)+COUNTA(R14:S14)=0,"",IF(AND(J14="Posted",OR(F14="Transfer in",F14="Transfer out")),IF(OR(O14&lt;&gt;"No issue",IF(S14="",COUNTIFS($H$6:$H$35,H14,$D$6:$D$35,D14,$N$6:$N$35,N14,$F$6:$F$35,IF(F14="Transfer in","Transfer out","Transfer in"),$G$6:$G$35,G14,$E$6:$E$35,I14,$I$6:$I$35,E14,$J$6:$J$35,"Posted",$O$6:$O$35,"No issue"),COUNTIFS($H$6:$H$35,H14,$D$6:$D$35,D14,$N$6:$N$35,N14,$F$6:$F$35,IF(F14="Transfer in","Transfer out","Transfer in"),$G$6:$G$35,G14,$E$6:$E$35,I14,$I$6:$I$35,E14,$J$6:$J$35,"Posted",$O$6:$O$35,"No issue",$S$6:$S$35,S14))&lt;&gt;1),"Resolve","No issue"),"No issue"))</x:f>
        <x:v>No issue</x:v>
      </x:c>
      <x:c r="R14" s="20" t="str"/>
      <x:c r="S14" s="10" t="str">
        <x:v>RMA-01</x:v>
      </x:c>
    </x:row>
    <x:row r="15" ht="26" customHeight="1">
      <x:c r="A15" s="10" t="str">
        <x:v>L10</x:v>
      </x:c>
      <x:c r="B15" s="10" t="str">
        <x:v>WRITE7</x:v>
      </x:c>
      <x:c r="C15" s="11" t="d">
        <x:v>2027-01-24T00:00:00.000Z</x:v>
      </x:c>
      <x:c r="D15" s="10" t="str">
        <x:v>KIT-02</x:v>
      </x:c>
      <x:c r="E15" s="10" t="str">
        <x:v>A-Q</x:v>
      </x:c>
      <x:c r="F15" s="10" t="str">
        <x:v>Write-off</x:v>
      </x:c>
      <x:c r="G15" s="18" t="n">
        <x:v>7</x:v>
      </x:c>
      <x:c r="H15" s="10" t="str"/>
      <x:c r="I15" s="10" t="str"/>
      <x:c r="J15" s="10" t="str">
        <x:v>Posted</x:v>
      </x:c>
      <x:c r="K15" s="10" t="str">
        <x:v>DISPOSE-7</x:v>
      </x:c>
      <x:c r="L15" s="10" t="str">
        <x:v>AUTH-2</x:v>
      </x:c>
      <x:c r="M15" s="10" t="str"/>
      <x:c r="N15" s="10" t="str">
        <x:v>LOT-K</x:v>
      </x:c>
      <x:c r="O15" s="2" t="str">
        <x:f>IF(COUNTA(A15:N15)+COUNTA(R15:S15)=0,"",IF(OR(A15="",COUNTIFS($A$6:$A$35,A15)&lt;&gt;1,B15="",NOT(ISNUMBER(C15)),C15&lt;'Instructions'!$B$5,C15&gt;'Instructions'!$B$6,COUNTIFS('SKU Master'!$A$6:$A$35,D15)&lt;&gt;1,COUNTIFS('Instructions'!$A$16:$A$18,E15)&lt;&gt;1,AND(F15&lt;&gt;"Receipt",F15&lt;&gt;"Transfer in",F15&lt;&gt;"Transfer out",F15&lt;&gt;"Dispatch",F15&lt;&gt;"Write-off",F15&lt;&gt;"Accepted return"),NOT(ISNUMBER(G15)),G15&lt;=0,G15&lt;&gt;INT(G15),AND(J15&lt;&gt;"Posted",J15&lt;&gt;"Voided duplicate"),K15="",L15="",N15="",AND(F15="Accepted return",S15=""),AND(S15&lt;&gt;"",COUNTIFS('Returns and Credits'!$A$6:$A$25,S15)&lt;&gt;1),AND(J15="Posted",COUNTIFS($B$6:$B$35,B15,$J$6:$J$35,"Posted")&lt;&gt;1),AND(J15="Voided duplicate",OR(M15="",R15="")),AND(OR(F15="Transfer in",F15="Transfer out"),OR(H15="",I15=E15,COUNTIFS('Instructions'!$A$16:$A$18,I15)&lt;&gt;1))),"Resolve","No issue"))</x:f>
        <x:v>No issue</x:v>
      </x:c>
      <x:c r="P15" s="19" t="n">
        <x:f>IF(COUNTA(A15:N15)+COUNTA(R15:S15)=0,"",IF(AND(O15="No issue",J15="Posted"),IF(OR(F15="Receipt",F15="Transfer in",F15="Accepted return"),G15,-G15),0))</x:f>
        <x:v>-7</x:v>
      </x:c>
      <x:c r="Q15" s="2" t="str">
        <x:f>IF(COUNTA(A15:N15)+COUNTA(R15:S15)=0,"",IF(AND(J15="Posted",OR(F15="Transfer in",F15="Transfer out")),IF(OR(O15&lt;&gt;"No issue",IF(S15="",COUNTIFS($H$6:$H$35,H15,$D$6:$D$35,D15,$N$6:$N$35,N15,$F$6:$F$35,IF(F15="Transfer in","Transfer out","Transfer in"),$G$6:$G$35,G15,$E$6:$E$35,I15,$I$6:$I$35,E15,$J$6:$J$35,"Posted",$O$6:$O$35,"No issue"),COUNTIFS($H$6:$H$35,H15,$D$6:$D$35,D15,$N$6:$N$35,N15,$F$6:$F$35,IF(F15="Transfer in","Transfer out","Transfer in"),$G$6:$G$35,G15,$E$6:$E$35,I15,$I$6:$I$35,E15,$J$6:$J$35,"Posted",$O$6:$O$35,"No issue",$S$6:$S$35,S15))&lt;&gt;1),"Resolve","No issue"),"No issue"))</x:f>
        <x:v>No issue</x:v>
      </x:c>
      <x:c r="R15" s="20" t="str"/>
      <x:c r="S15" s="10" t="str">
        <x:v>RMA-01</x:v>
      </x:c>
    </x:row>
    <x:row r="16" ht="26" customHeight="1">
      <x:c r="A16" s="10"/>
      <x:c r="B16" s="10"/>
      <x:c r="C16" s="11"/>
      <x:c r="D16" s="10"/>
      <x:c r="E16" s="10"/>
      <x:c r="F16" s="10"/>
      <x:c r="G16" s="18"/>
      <x:c r="H16" s="10"/>
      <x:c r="I16" s="10"/>
      <x:c r="J16" s="10"/>
      <x:c r="K16" s="10"/>
      <x:c r="L16" s="10"/>
      <x:c r="M16" s="10"/>
      <x:c r="N16" s="10"/>
      <x:c r="O16" s="2" t="str">
        <x:f>IF(COUNTA(A16:N16)+COUNTA(R16:S16)=0,"",IF(OR(A16="",COUNTIFS($A$6:$A$35,A16)&lt;&gt;1,B16="",NOT(ISNUMBER(C16)),C16&lt;'Instructions'!$B$5,C16&gt;'Instructions'!$B$6,COUNTIFS('SKU Master'!$A$6:$A$35,D16)&lt;&gt;1,COUNTIFS('Instructions'!$A$16:$A$18,E16)&lt;&gt;1,AND(F16&lt;&gt;"Receipt",F16&lt;&gt;"Transfer in",F16&lt;&gt;"Transfer out",F16&lt;&gt;"Dispatch",F16&lt;&gt;"Write-off",F16&lt;&gt;"Accepted return"),NOT(ISNUMBER(G16)),G16&lt;=0,G16&lt;&gt;INT(G16),AND(J16&lt;&gt;"Posted",J16&lt;&gt;"Voided duplicate"),K16="",L16="",N16="",AND(F16="Accepted return",S16=""),AND(S16&lt;&gt;"",COUNTIFS('Returns and Credits'!$A$6:$A$25,S16)&lt;&gt;1),AND(J16="Posted",COUNTIFS($B$6:$B$35,B16,$J$6:$J$35,"Posted")&lt;&gt;1),AND(J16="Voided duplicate",OR(M16="",R16="")),AND(OR(F16="Transfer in",F16="Transfer out"),OR(H16="",I16=E16,COUNTIFS('Instructions'!$A$16:$A$18,I16)&lt;&gt;1))),"Resolve","No issue"))</x:f>
      </x:c>
      <x:c r="P16" s="19" t="str">
        <x:f>IF(COUNTA(A16:N16)+COUNTA(R16:S16)=0,"",IF(AND(O16="No issue",J16="Posted"),IF(OR(F16="Receipt",F16="Transfer in",F16="Accepted return"),G16,-G16),0))</x:f>
      </x:c>
      <x:c r="Q16" s="2" t="str">
        <x:f>IF(COUNTA(A16:N16)+COUNTA(R16:S16)=0,"",IF(AND(J16="Posted",OR(F16="Transfer in",F16="Transfer out")),IF(OR(O16&lt;&gt;"No issue",IF(S16="",COUNTIFS($H$6:$H$35,H16,$D$6:$D$35,D16,$N$6:$N$35,N16,$F$6:$F$35,IF(F16="Transfer in","Transfer out","Transfer in"),$G$6:$G$35,G16,$E$6:$E$35,I16,$I$6:$I$35,E16,$J$6:$J$35,"Posted",$O$6:$O$35,"No issue"),COUNTIFS($H$6:$H$35,H16,$D$6:$D$35,D16,$N$6:$N$35,N16,$F$6:$F$35,IF(F16="Transfer in","Transfer out","Transfer in"),$G$6:$G$35,G16,$E$6:$E$35,I16,$I$6:$I$35,E16,$J$6:$J$35,"Posted",$O$6:$O$35,"No issue",$S$6:$S$35,S16))&lt;&gt;1),"Resolve","No issue"),"No issue"))</x:f>
      </x:c>
      <x:c r="R16" s="20"/>
      <x:c r="S16" s="10"/>
    </x:row>
    <x:row r="17" ht="26" customHeight="1">
      <x:c r="A17" s="10"/>
      <x:c r="B17" s="10"/>
      <x:c r="C17" s="11"/>
      <x:c r="D17" s="10"/>
      <x:c r="E17" s="10"/>
      <x:c r="F17" s="10"/>
      <x:c r="G17" s="18"/>
      <x:c r="H17" s="10"/>
      <x:c r="I17" s="10"/>
      <x:c r="J17" s="10"/>
      <x:c r="K17" s="10"/>
      <x:c r="L17" s="10"/>
      <x:c r="M17" s="10"/>
      <x:c r="N17" s="10"/>
      <x:c r="O17" s="2" t="str">
        <x:f>IF(COUNTA(A17:N17)+COUNTA(R17:S17)=0,"",IF(OR(A17="",COUNTIFS($A$6:$A$35,A17)&lt;&gt;1,B17="",NOT(ISNUMBER(C17)),C17&lt;'Instructions'!$B$5,C17&gt;'Instructions'!$B$6,COUNTIFS('SKU Master'!$A$6:$A$35,D17)&lt;&gt;1,COUNTIFS('Instructions'!$A$16:$A$18,E17)&lt;&gt;1,AND(F17&lt;&gt;"Receipt",F17&lt;&gt;"Transfer in",F17&lt;&gt;"Transfer out",F17&lt;&gt;"Dispatch",F17&lt;&gt;"Write-off",F17&lt;&gt;"Accepted return"),NOT(ISNUMBER(G17)),G17&lt;=0,G17&lt;&gt;INT(G17),AND(J17&lt;&gt;"Posted",J17&lt;&gt;"Voided duplicate"),K17="",L17="",N17="",AND(F17="Accepted return",S17=""),AND(S17&lt;&gt;"",COUNTIFS('Returns and Credits'!$A$6:$A$25,S17)&lt;&gt;1),AND(J17="Posted",COUNTIFS($B$6:$B$35,B17,$J$6:$J$35,"Posted")&lt;&gt;1),AND(J17="Voided duplicate",OR(M17="",R17="")),AND(OR(F17="Transfer in",F17="Transfer out"),OR(H17="",I17=E17,COUNTIFS('Instructions'!$A$16:$A$18,I17)&lt;&gt;1))),"Resolve","No issue"))</x:f>
      </x:c>
      <x:c r="P17" s="19" t="str">
        <x:f>IF(COUNTA(A17:N17)+COUNTA(R17:S17)=0,"",IF(AND(O17="No issue",J17="Posted"),IF(OR(F17="Receipt",F17="Transfer in",F17="Accepted return"),G17,-G17),0))</x:f>
      </x:c>
      <x:c r="Q17" s="2" t="str">
        <x:f>IF(COUNTA(A17:N17)+COUNTA(R17:S17)=0,"",IF(AND(J17="Posted",OR(F17="Transfer in",F17="Transfer out")),IF(OR(O17&lt;&gt;"No issue",IF(S17="",COUNTIFS($H$6:$H$35,H17,$D$6:$D$35,D17,$N$6:$N$35,N17,$F$6:$F$35,IF(F17="Transfer in","Transfer out","Transfer in"),$G$6:$G$35,G17,$E$6:$E$35,I17,$I$6:$I$35,E17,$J$6:$J$35,"Posted",$O$6:$O$35,"No issue"),COUNTIFS($H$6:$H$35,H17,$D$6:$D$35,D17,$N$6:$N$35,N17,$F$6:$F$35,IF(F17="Transfer in","Transfer out","Transfer in"),$G$6:$G$35,G17,$E$6:$E$35,I17,$I$6:$I$35,E17,$J$6:$J$35,"Posted",$O$6:$O$35,"No issue",$S$6:$S$35,S17))&lt;&gt;1),"Resolve","No issue"),"No issue"))</x:f>
      </x:c>
      <x:c r="R17" s="20"/>
      <x:c r="S17" s="10"/>
    </x:row>
    <x:row r="18" ht="26" customHeight="1">
      <x:c r="A18" s="10"/>
      <x:c r="B18" s="10"/>
      <x:c r="C18" s="11"/>
      <x:c r="D18" s="10"/>
      <x:c r="E18" s="10"/>
      <x:c r="F18" s="10"/>
      <x:c r="G18" s="18"/>
      <x:c r="H18" s="10"/>
      <x:c r="I18" s="10"/>
      <x:c r="J18" s="10"/>
      <x:c r="K18" s="10"/>
      <x:c r="L18" s="10"/>
      <x:c r="M18" s="10"/>
      <x:c r="N18" s="10"/>
      <x:c r="O18" s="2" t="str">
        <x:f>IF(COUNTA(A18:N18)+COUNTA(R18:S18)=0,"",IF(OR(A18="",COUNTIFS($A$6:$A$35,A18)&lt;&gt;1,B18="",NOT(ISNUMBER(C18)),C18&lt;'Instructions'!$B$5,C18&gt;'Instructions'!$B$6,COUNTIFS('SKU Master'!$A$6:$A$35,D18)&lt;&gt;1,COUNTIFS('Instructions'!$A$16:$A$18,E18)&lt;&gt;1,AND(F18&lt;&gt;"Receipt",F18&lt;&gt;"Transfer in",F18&lt;&gt;"Transfer out",F18&lt;&gt;"Dispatch",F18&lt;&gt;"Write-off",F18&lt;&gt;"Accepted return"),NOT(ISNUMBER(G18)),G18&lt;=0,G18&lt;&gt;INT(G18),AND(J18&lt;&gt;"Posted",J18&lt;&gt;"Voided duplicate"),K18="",L18="",N18="",AND(F18="Accepted return",S18=""),AND(S18&lt;&gt;"",COUNTIFS('Returns and Credits'!$A$6:$A$25,S18)&lt;&gt;1),AND(J18="Posted",COUNTIFS($B$6:$B$35,B18,$J$6:$J$35,"Posted")&lt;&gt;1),AND(J18="Voided duplicate",OR(M18="",R18="")),AND(OR(F18="Transfer in",F18="Transfer out"),OR(H18="",I18=E18,COUNTIFS('Instructions'!$A$16:$A$18,I18)&lt;&gt;1))),"Resolve","No issue"))</x:f>
      </x:c>
      <x:c r="P18" s="19" t="str">
        <x:f>IF(COUNTA(A18:N18)+COUNTA(R18:S18)=0,"",IF(AND(O18="No issue",J18="Posted"),IF(OR(F18="Receipt",F18="Transfer in",F18="Accepted return"),G18,-G18),0))</x:f>
      </x:c>
      <x:c r="Q18" s="2" t="str">
        <x:f>IF(COUNTA(A18:N18)+COUNTA(R18:S18)=0,"",IF(AND(J18="Posted",OR(F18="Transfer in",F18="Transfer out")),IF(OR(O18&lt;&gt;"No issue",IF(S18="",COUNTIFS($H$6:$H$35,H18,$D$6:$D$35,D18,$N$6:$N$35,N18,$F$6:$F$35,IF(F18="Transfer in","Transfer out","Transfer in"),$G$6:$G$35,G18,$E$6:$E$35,I18,$I$6:$I$35,E18,$J$6:$J$35,"Posted",$O$6:$O$35,"No issue"),COUNTIFS($H$6:$H$35,H18,$D$6:$D$35,D18,$N$6:$N$35,N18,$F$6:$F$35,IF(F18="Transfer in","Transfer out","Transfer in"),$G$6:$G$35,G18,$E$6:$E$35,I18,$I$6:$I$35,E18,$J$6:$J$35,"Posted",$O$6:$O$35,"No issue",$S$6:$S$35,S18))&lt;&gt;1),"Resolve","No issue"),"No issue"))</x:f>
      </x:c>
      <x:c r="R18" s="20"/>
      <x:c r="S18" s="10"/>
    </x:row>
    <x:row r="19" ht="26" customHeight="1">
      <x:c r="A19" s="10"/>
      <x:c r="B19" s="10"/>
      <x:c r="C19" s="11"/>
      <x:c r="D19" s="10"/>
      <x:c r="E19" s="10"/>
      <x:c r="F19" s="10"/>
      <x:c r="G19" s="18"/>
      <x:c r="H19" s="10"/>
      <x:c r="I19" s="10"/>
      <x:c r="J19" s="10"/>
      <x:c r="K19" s="10"/>
      <x:c r="L19" s="10"/>
      <x:c r="M19" s="10"/>
      <x:c r="N19" s="10"/>
      <x:c r="O19" s="2" t="str">
        <x:f>IF(COUNTA(A19:N19)+COUNTA(R19:S19)=0,"",IF(OR(A19="",COUNTIFS($A$6:$A$35,A19)&lt;&gt;1,B19="",NOT(ISNUMBER(C19)),C19&lt;'Instructions'!$B$5,C19&gt;'Instructions'!$B$6,COUNTIFS('SKU Master'!$A$6:$A$35,D19)&lt;&gt;1,COUNTIFS('Instructions'!$A$16:$A$18,E19)&lt;&gt;1,AND(F19&lt;&gt;"Receipt",F19&lt;&gt;"Transfer in",F19&lt;&gt;"Transfer out",F19&lt;&gt;"Dispatch",F19&lt;&gt;"Write-off",F19&lt;&gt;"Accepted return"),NOT(ISNUMBER(G19)),G19&lt;=0,G19&lt;&gt;INT(G19),AND(J19&lt;&gt;"Posted",J19&lt;&gt;"Voided duplicate"),K19="",L19="",N19="",AND(F19="Accepted return",S19=""),AND(S19&lt;&gt;"",COUNTIFS('Returns and Credits'!$A$6:$A$25,S19)&lt;&gt;1),AND(J19="Posted",COUNTIFS($B$6:$B$35,B19,$J$6:$J$35,"Posted")&lt;&gt;1),AND(J19="Voided duplicate",OR(M19="",R19="")),AND(OR(F19="Transfer in",F19="Transfer out"),OR(H19="",I19=E19,COUNTIFS('Instructions'!$A$16:$A$18,I19)&lt;&gt;1))),"Resolve","No issue"))</x:f>
      </x:c>
      <x:c r="P19" s="19" t="str">
        <x:f>IF(COUNTA(A19:N19)+COUNTA(R19:S19)=0,"",IF(AND(O19="No issue",J19="Posted"),IF(OR(F19="Receipt",F19="Transfer in",F19="Accepted return"),G19,-G19),0))</x:f>
      </x:c>
      <x:c r="Q19" s="2" t="str">
        <x:f>IF(COUNTA(A19:N19)+COUNTA(R19:S19)=0,"",IF(AND(J19="Posted",OR(F19="Transfer in",F19="Transfer out")),IF(OR(O19&lt;&gt;"No issue",IF(S19="",COUNTIFS($H$6:$H$35,H19,$D$6:$D$35,D19,$N$6:$N$35,N19,$F$6:$F$35,IF(F19="Transfer in","Transfer out","Transfer in"),$G$6:$G$35,G19,$E$6:$E$35,I19,$I$6:$I$35,E19,$J$6:$J$35,"Posted",$O$6:$O$35,"No issue"),COUNTIFS($H$6:$H$35,H19,$D$6:$D$35,D19,$N$6:$N$35,N19,$F$6:$F$35,IF(F19="Transfer in","Transfer out","Transfer in"),$G$6:$G$35,G19,$E$6:$E$35,I19,$I$6:$I$35,E19,$J$6:$J$35,"Posted",$O$6:$O$35,"No issue",$S$6:$S$35,S19))&lt;&gt;1),"Resolve","No issue"),"No issue"))</x:f>
      </x:c>
      <x:c r="R19" s="20"/>
      <x:c r="S19" s="10"/>
    </x:row>
    <x:row r="20" ht="26" customHeight="1">
      <x:c r="A20" s="10"/>
      <x:c r="B20" s="10"/>
      <x:c r="C20" s="11"/>
      <x:c r="D20" s="10"/>
      <x:c r="E20" s="10"/>
      <x:c r="F20" s="10"/>
      <x:c r="G20" s="18"/>
      <x:c r="H20" s="10"/>
      <x:c r="I20" s="10"/>
      <x:c r="J20" s="10"/>
      <x:c r="K20" s="10"/>
      <x:c r="L20" s="10"/>
      <x:c r="M20" s="10"/>
      <x:c r="N20" s="10"/>
      <x:c r="O20" s="2" t="str">
        <x:f>IF(COUNTA(A20:N20)+COUNTA(R20:S20)=0,"",IF(OR(A20="",COUNTIFS($A$6:$A$35,A20)&lt;&gt;1,B20="",NOT(ISNUMBER(C20)),C20&lt;'Instructions'!$B$5,C20&gt;'Instructions'!$B$6,COUNTIFS('SKU Master'!$A$6:$A$35,D20)&lt;&gt;1,COUNTIFS('Instructions'!$A$16:$A$18,E20)&lt;&gt;1,AND(F20&lt;&gt;"Receipt",F20&lt;&gt;"Transfer in",F20&lt;&gt;"Transfer out",F20&lt;&gt;"Dispatch",F20&lt;&gt;"Write-off",F20&lt;&gt;"Accepted return"),NOT(ISNUMBER(G20)),G20&lt;=0,G20&lt;&gt;INT(G20),AND(J20&lt;&gt;"Posted",J20&lt;&gt;"Voided duplicate"),K20="",L20="",N20="",AND(F20="Accepted return",S20=""),AND(S20&lt;&gt;"",COUNTIFS('Returns and Credits'!$A$6:$A$25,S20)&lt;&gt;1),AND(J20="Posted",COUNTIFS($B$6:$B$35,B20,$J$6:$J$35,"Posted")&lt;&gt;1),AND(J20="Voided duplicate",OR(M20="",R20="")),AND(OR(F20="Transfer in",F20="Transfer out"),OR(H20="",I20=E20,COUNTIFS('Instructions'!$A$16:$A$18,I20)&lt;&gt;1))),"Resolve","No issue"))</x:f>
      </x:c>
      <x:c r="P20" s="19" t="str">
        <x:f>IF(COUNTA(A20:N20)+COUNTA(R20:S20)=0,"",IF(AND(O20="No issue",J20="Posted"),IF(OR(F20="Receipt",F20="Transfer in",F20="Accepted return"),G20,-G20),0))</x:f>
      </x:c>
      <x:c r="Q20" s="2" t="str">
        <x:f>IF(COUNTA(A20:N20)+COUNTA(R20:S20)=0,"",IF(AND(J20="Posted",OR(F20="Transfer in",F20="Transfer out")),IF(OR(O20&lt;&gt;"No issue",IF(S20="",COUNTIFS($H$6:$H$35,H20,$D$6:$D$35,D20,$N$6:$N$35,N20,$F$6:$F$35,IF(F20="Transfer in","Transfer out","Transfer in"),$G$6:$G$35,G20,$E$6:$E$35,I20,$I$6:$I$35,E20,$J$6:$J$35,"Posted",$O$6:$O$35,"No issue"),COUNTIFS($H$6:$H$35,H20,$D$6:$D$35,D20,$N$6:$N$35,N20,$F$6:$F$35,IF(F20="Transfer in","Transfer out","Transfer in"),$G$6:$G$35,G20,$E$6:$E$35,I20,$I$6:$I$35,E20,$J$6:$J$35,"Posted",$O$6:$O$35,"No issue",$S$6:$S$35,S20))&lt;&gt;1),"Resolve","No issue"),"No issue"))</x:f>
      </x:c>
      <x:c r="R20" s="20"/>
      <x:c r="S20" s="10"/>
    </x:row>
    <x:row r="21" ht="26" customHeight="1">
      <x:c r="A21" s="10"/>
      <x:c r="B21" s="10"/>
      <x:c r="C21" s="11"/>
      <x:c r="D21" s="10"/>
      <x:c r="E21" s="10"/>
      <x:c r="F21" s="10"/>
      <x:c r="G21" s="18"/>
      <x:c r="H21" s="10"/>
      <x:c r="I21" s="10"/>
      <x:c r="J21" s="10"/>
      <x:c r="K21" s="10"/>
      <x:c r="L21" s="10"/>
      <x:c r="M21" s="10"/>
      <x:c r="N21" s="10"/>
      <x:c r="O21" s="2" t="str">
        <x:f>IF(COUNTA(A21:N21)+COUNTA(R21:S21)=0,"",IF(OR(A21="",COUNTIFS($A$6:$A$35,A21)&lt;&gt;1,B21="",NOT(ISNUMBER(C21)),C21&lt;'Instructions'!$B$5,C21&gt;'Instructions'!$B$6,COUNTIFS('SKU Master'!$A$6:$A$35,D21)&lt;&gt;1,COUNTIFS('Instructions'!$A$16:$A$18,E21)&lt;&gt;1,AND(F21&lt;&gt;"Receipt",F21&lt;&gt;"Transfer in",F21&lt;&gt;"Transfer out",F21&lt;&gt;"Dispatch",F21&lt;&gt;"Write-off",F21&lt;&gt;"Accepted return"),NOT(ISNUMBER(G21)),G21&lt;=0,G21&lt;&gt;INT(G21),AND(J21&lt;&gt;"Posted",J21&lt;&gt;"Voided duplicate"),K21="",L21="",N21="",AND(F21="Accepted return",S21=""),AND(S21&lt;&gt;"",COUNTIFS('Returns and Credits'!$A$6:$A$25,S21)&lt;&gt;1),AND(J21="Posted",COUNTIFS($B$6:$B$35,B21,$J$6:$J$35,"Posted")&lt;&gt;1),AND(J21="Voided duplicate",OR(M21="",R21="")),AND(OR(F21="Transfer in",F21="Transfer out"),OR(H21="",I21=E21,COUNTIFS('Instructions'!$A$16:$A$18,I21)&lt;&gt;1))),"Resolve","No issue"))</x:f>
      </x:c>
      <x:c r="P21" s="19" t="str">
        <x:f>IF(COUNTA(A21:N21)+COUNTA(R21:S21)=0,"",IF(AND(O21="No issue",J21="Posted"),IF(OR(F21="Receipt",F21="Transfer in",F21="Accepted return"),G21,-G21),0))</x:f>
      </x:c>
      <x:c r="Q21" s="2" t="str">
        <x:f>IF(COUNTA(A21:N21)+COUNTA(R21:S21)=0,"",IF(AND(J21="Posted",OR(F21="Transfer in",F21="Transfer out")),IF(OR(O21&lt;&gt;"No issue",IF(S21="",COUNTIFS($H$6:$H$35,H21,$D$6:$D$35,D21,$N$6:$N$35,N21,$F$6:$F$35,IF(F21="Transfer in","Transfer out","Transfer in"),$G$6:$G$35,G21,$E$6:$E$35,I21,$I$6:$I$35,E21,$J$6:$J$35,"Posted",$O$6:$O$35,"No issue"),COUNTIFS($H$6:$H$35,H21,$D$6:$D$35,D21,$N$6:$N$35,N21,$F$6:$F$35,IF(F21="Transfer in","Transfer out","Transfer in"),$G$6:$G$35,G21,$E$6:$E$35,I21,$I$6:$I$35,E21,$J$6:$J$35,"Posted",$O$6:$O$35,"No issue",$S$6:$S$35,S21))&lt;&gt;1),"Resolve","No issue"),"No issue"))</x:f>
      </x:c>
      <x:c r="R21" s="20"/>
      <x:c r="S21" s="10"/>
    </x:row>
    <x:row r="22" ht="26" customHeight="1">
      <x:c r="A22" s="10"/>
      <x:c r="B22" s="10"/>
      <x:c r="C22" s="11"/>
      <x:c r="D22" s="10"/>
      <x:c r="E22" s="10"/>
      <x:c r="F22" s="10"/>
      <x:c r="G22" s="18"/>
      <x:c r="H22" s="10"/>
      <x:c r="I22" s="10"/>
      <x:c r="J22" s="10"/>
      <x:c r="K22" s="10"/>
      <x:c r="L22" s="10"/>
      <x:c r="M22" s="10"/>
      <x:c r="N22" s="10"/>
      <x:c r="O22" s="2" t="str">
        <x:f>IF(COUNTA(A22:N22)+COUNTA(R22:S22)=0,"",IF(OR(A22="",COUNTIFS($A$6:$A$35,A22)&lt;&gt;1,B22="",NOT(ISNUMBER(C22)),C22&lt;'Instructions'!$B$5,C22&gt;'Instructions'!$B$6,COUNTIFS('SKU Master'!$A$6:$A$35,D22)&lt;&gt;1,COUNTIFS('Instructions'!$A$16:$A$18,E22)&lt;&gt;1,AND(F22&lt;&gt;"Receipt",F22&lt;&gt;"Transfer in",F22&lt;&gt;"Transfer out",F22&lt;&gt;"Dispatch",F22&lt;&gt;"Write-off",F22&lt;&gt;"Accepted return"),NOT(ISNUMBER(G22)),G22&lt;=0,G22&lt;&gt;INT(G22),AND(J22&lt;&gt;"Posted",J22&lt;&gt;"Voided duplicate"),K22="",L22="",N22="",AND(F22="Accepted return",S22=""),AND(S22&lt;&gt;"",COUNTIFS('Returns and Credits'!$A$6:$A$25,S22)&lt;&gt;1),AND(J22="Posted",COUNTIFS($B$6:$B$35,B22,$J$6:$J$35,"Posted")&lt;&gt;1),AND(J22="Voided duplicate",OR(M22="",R22="")),AND(OR(F22="Transfer in",F22="Transfer out"),OR(H22="",I22=E22,COUNTIFS('Instructions'!$A$16:$A$18,I22)&lt;&gt;1))),"Resolve","No issue"))</x:f>
      </x:c>
      <x:c r="P22" s="19" t="str">
        <x:f>IF(COUNTA(A22:N22)+COUNTA(R22:S22)=0,"",IF(AND(O22="No issue",J22="Posted"),IF(OR(F22="Receipt",F22="Transfer in",F22="Accepted return"),G22,-G22),0))</x:f>
      </x:c>
      <x:c r="Q22" s="2" t="str">
        <x:f>IF(COUNTA(A22:N22)+COUNTA(R22:S22)=0,"",IF(AND(J22="Posted",OR(F22="Transfer in",F22="Transfer out")),IF(OR(O22&lt;&gt;"No issue",IF(S22="",COUNTIFS($H$6:$H$35,H22,$D$6:$D$35,D22,$N$6:$N$35,N22,$F$6:$F$35,IF(F22="Transfer in","Transfer out","Transfer in"),$G$6:$G$35,G22,$E$6:$E$35,I22,$I$6:$I$35,E22,$J$6:$J$35,"Posted",$O$6:$O$35,"No issue"),COUNTIFS($H$6:$H$35,H22,$D$6:$D$35,D22,$N$6:$N$35,N22,$F$6:$F$35,IF(F22="Transfer in","Transfer out","Transfer in"),$G$6:$G$35,G22,$E$6:$E$35,I22,$I$6:$I$35,E22,$J$6:$J$35,"Posted",$O$6:$O$35,"No issue",$S$6:$S$35,S22))&lt;&gt;1),"Resolve","No issue"),"No issue"))</x:f>
      </x:c>
      <x:c r="R22" s="20"/>
      <x:c r="S22" s="10"/>
    </x:row>
    <x:row r="23" ht="26" customHeight="1">
      <x:c r="A23" s="10"/>
      <x:c r="B23" s="10"/>
      <x:c r="C23" s="11"/>
      <x:c r="D23" s="10"/>
      <x:c r="E23" s="10"/>
      <x:c r="F23" s="10"/>
      <x:c r="G23" s="18"/>
      <x:c r="H23" s="10"/>
      <x:c r="I23" s="10"/>
      <x:c r="J23" s="10"/>
      <x:c r="K23" s="10"/>
      <x:c r="L23" s="10"/>
      <x:c r="M23" s="10"/>
      <x:c r="N23" s="10"/>
      <x:c r="O23" s="2" t="str">
        <x:f>IF(COUNTA(A23:N23)+COUNTA(R23:S23)=0,"",IF(OR(A23="",COUNTIFS($A$6:$A$35,A23)&lt;&gt;1,B23="",NOT(ISNUMBER(C23)),C23&lt;'Instructions'!$B$5,C23&gt;'Instructions'!$B$6,COUNTIFS('SKU Master'!$A$6:$A$35,D23)&lt;&gt;1,COUNTIFS('Instructions'!$A$16:$A$18,E23)&lt;&gt;1,AND(F23&lt;&gt;"Receipt",F23&lt;&gt;"Transfer in",F23&lt;&gt;"Transfer out",F23&lt;&gt;"Dispatch",F23&lt;&gt;"Write-off",F23&lt;&gt;"Accepted return"),NOT(ISNUMBER(G23)),G23&lt;=0,G23&lt;&gt;INT(G23),AND(J23&lt;&gt;"Posted",J23&lt;&gt;"Voided duplicate"),K23="",L23="",N23="",AND(F23="Accepted return",S23=""),AND(S23&lt;&gt;"",COUNTIFS('Returns and Credits'!$A$6:$A$25,S23)&lt;&gt;1),AND(J23="Posted",COUNTIFS($B$6:$B$35,B23,$J$6:$J$35,"Posted")&lt;&gt;1),AND(J23="Voided duplicate",OR(M23="",R23="")),AND(OR(F23="Transfer in",F23="Transfer out"),OR(H23="",I23=E23,COUNTIFS('Instructions'!$A$16:$A$18,I23)&lt;&gt;1))),"Resolve","No issue"))</x:f>
      </x:c>
      <x:c r="P23" s="19" t="str">
        <x:f>IF(COUNTA(A23:N23)+COUNTA(R23:S23)=0,"",IF(AND(O23="No issue",J23="Posted"),IF(OR(F23="Receipt",F23="Transfer in",F23="Accepted return"),G23,-G23),0))</x:f>
      </x:c>
      <x:c r="Q23" s="2" t="str">
        <x:f>IF(COUNTA(A23:N23)+COUNTA(R23:S23)=0,"",IF(AND(J23="Posted",OR(F23="Transfer in",F23="Transfer out")),IF(OR(O23&lt;&gt;"No issue",IF(S23="",COUNTIFS($H$6:$H$35,H23,$D$6:$D$35,D23,$N$6:$N$35,N23,$F$6:$F$35,IF(F23="Transfer in","Transfer out","Transfer in"),$G$6:$G$35,G23,$E$6:$E$35,I23,$I$6:$I$35,E23,$J$6:$J$35,"Posted",$O$6:$O$35,"No issue"),COUNTIFS($H$6:$H$35,H23,$D$6:$D$35,D23,$N$6:$N$35,N23,$F$6:$F$35,IF(F23="Transfer in","Transfer out","Transfer in"),$G$6:$G$35,G23,$E$6:$E$35,I23,$I$6:$I$35,E23,$J$6:$J$35,"Posted",$O$6:$O$35,"No issue",$S$6:$S$35,S23))&lt;&gt;1),"Resolve","No issue"),"No issue"))</x:f>
      </x:c>
      <x:c r="R23" s="20"/>
      <x:c r="S23" s="10"/>
    </x:row>
    <x:row r="24" ht="26" customHeight="1">
      <x:c r="A24" s="10"/>
      <x:c r="B24" s="10"/>
      <x:c r="C24" s="11"/>
      <x:c r="D24" s="10"/>
      <x:c r="E24" s="10"/>
      <x:c r="F24" s="10"/>
      <x:c r="G24" s="18"/>
      <x:c r="H24" s="10"/>
      <x:c r="I24" s="10"/>
      <x:c r="J24" s="10"/>
      <x:c r="K24" s="10"/>
      <x:c r="L24" s="10"/>
      <x:c r="M24" s="10"/>
      <x:c r="N24" s="10"/>
      <x:c r="O24" s="2" t="str">
        <x:f>IF(COUNTA(A24:N24)+COUNTA(R24:S24)=0,"",IF(OR(A24="",COUNTIFS($A$6:$A$35,A24)&lt;&gt;1,B24="",NOT(ISNUMBER(C24)),C24&lt;'Instructions'!$B$5,C24&gt;'Instructions'!$B$6,COUNTIFS('SKU Master'!$A$6:$A$35,D24)&lt;&gt;1,COUNTIFS('Instructions'!$A$16:$A$18,E24)&lt;&gt;1,AND(F24&lt;&gt;"Receipt",F24&lt;&gt;"Transfer in",F24&lt;&gt;"Transfer out",F24&lt;&gt;"Dispatch",F24&lt;&gt;"Write-off",F24&lt;&gt;"Accepted return"),NOT(ISNUMBER(G24)),G24&lt;=0,G24&lt;&gt;INT(G24),AND(J24&lt;&gt;"Posted",J24&lt;&gt;"Voided duplicate"),K24="",L24="",N24="",AND(F24="Accepted return",S24=""),AND(S24&lt;&gt;"",COUNTIFS('Returns and Credits'!$A$6:$A$25,S24)&lt;&gt;1),AND(J24="Posted",COUNTIFS($B$6:$B$35,B24,$J$6:$J$35,"Posted")&lt;&gt;1),AND(J24="Voided duplicate",OR(M24="",R24="")),AND(OR(F24="Transfer in",F24="Transfer out"),OR(H24="",I24=E24,COUNTIFS('Instructions'!$A$16:$A$18,I24)&lt;&gt;1))),"Resolve","No issue"))</x:f>
      </x:c>
      <x:c r="P24" s="19" t="str">
        <x:f>IF(COUNTA(A24:N24)+COUNTA(R24:S24)=0,"",IF(AND(O24="No issue",J24="Posted"),IF(OR(F24="Receipt",F24="Transfer in",F24="Accepted return"),G24,-G24),0))</x:f>
      </x:c>
      <x:c r="Q24" s="2" t="str">
        <x:f>IF(COUNTA(A24:N24)+COUNTA(R24:S24)=0,"",IF(AND(J24="Posted",OR(F24="Transfer in",F24="Transfer out")),IF(OR(O24&lt;&gt;"No issue",IF(S24="",COUNTIFS($H$6:$H$35,H24,$D$6:$D$35,D24,$N$6:$N$35,N24,$F$6:$F$35,IF(F24="Transfer in","Transfer out","Transfer in"),$G$6:$G$35,G24,$E$6:$E$35,I24,$I$6:$I$35,E24,$J$6:$J$35,"Posted",$O$6:$O$35,"No issue"),COUNTIFS($H$6:$H$35,H24,$D$6:$D$35,D24,$N$6:$N$35,N24,$F$6:$F$35,IF(F24="Transfer in","Transfer out","Transfer in"),$G$6:$G$35,G24,$E$6:$E$35,I24,$I$6:$I$35,E24,$J$6:$J$35,"Posted",$O$6:$O$35,"No issue",$S$6:$S$35,S24))&lt;&gt;1),"Resolve","No issue"),"No issue"))</x:f>
      </x:c>
      <x:c r="R24" s="20"/>
      <x:c r="S24" s="10"/>
    </x:row>
    <x:row r="25" ht="26" customHeight="1">
      <x:c r="A25" s="10"/>
      <x:c r="B25" s="10"/>
      <x:c r="C25" s="11"/>
      <x:c r="D25" s="10"/>
      <x:c r="E25" s="10"/>
      <x:c r="F25" s="10"/>
      <x:c r="G25" s="18"/>
      <x:c r="H25" s="10"/>
      <x:c r="I25" s="10"/>
      <x:c r="J25" s="10"/>
      <x:c r="K25" s="10"/>
      <x:c r="L25" s="10"/>
      <x:c r="M25" s="10"/>
      <x:c r="N25" s="10"/>
      <x:c r="O25" s="2" t="str">
        <x:f>IF(COUNTA(A25:N25)+COUNTA(R25:S25)=0,"",IF(OR(A25="",COUNTIFS($A$6:$A$35,A25)&lt;&gt;1,B25="",NOT(ISNUMBER(C25)),C25&lt;'Instructions'!$B$5,C25&gt;'Instructions'!$B$6,COUNTIFS('SKU Master'!$A$6:$A$35,D25)&lt;&gt;1,COUNTIFS('Instructions'!$A$16:$A$18,E25)&lt;&gt;1,AND(F25&lt;&gt;"Receipt",F25&lt;&gt;"Transfer in",F25&lt;&gt;"Transfer out",F25&lt;&gt;"Dispatch",F25&lt;&gt;"Write-off",F25&lt;&gt;"Accepted return"),NOT(ISNUMBER(G25)),G25&lt;=0,G25&lt;&gt;INT(G25),AND(J25&lt;&gt;"Posted",J25&lt;&gt;"Voided duplicate"),K25="",L25="",N25="",AND(F25="Accepted return",S25=""),AND(S25&lt;&gt;"",COUNTIFS('Returns and Credits'!$A$6:$A$25,S25)&lt;&gt;1),AND(J25="Posted",COUNTIFS($B$6:$B$35,B25,$J$6:$J$35,"Posted")&lt;&gt;1),AND(J25="Voided duplicate",OR(M25="",R25="")),AND(OR(F25="Transfer in",F25="Transfer out"),OR(H25="",I25=E25,COUNTIFS('Instructions'!$A$16:$A$18,I25)&lt;&gt;1))),"Resolve","No issue"))</x:f>
      </x:c>
      <x:c r="P25" s="19" t="str">
        <x:f>IF(COUNTA(A25:N25)+COUNTA(R25:S25)=0,"",IF(AND(O25="No issue",J25="Posted"),IF(OR(F25="Receipt",F25="Transfer in",F25="Accepted return"),G25,-G25),0))</x:f>
      </x:c>
      <x:c r="Q25" s="2" t="str">
        <x:f>IF(COUNTA(A25:N25)+COUNTA(R25:S25)=0,"",IF(AND(J25="Posted",OR(F25="Transfer in",F25="Transfer out")),IF(OR(O25&lt;&gt;"No issue",IF(S25="",COUNTIFS($H$6:$H$35,H25,$D$6:$D$35,D25,$N$6:$N$35,N25,$F$6:$F$35,IF(F25="Transfer in","Transfer out","Transfer in"),$G$6:$G$35,G25,$E$6:$E$35,I25,$I$6:$I$35,E25,$J$6:$J$35,"Posted",$O$6:$O$35,"No issue"),COUNTIFS($H$6:$H$35,H25,$D$6:$D$35,D25,$N$6:$N$35,N25,$F$6:$F$35,IF(F25="Transfer in","Transfer out","Transfer in"),$G$6:$G$35,G25,$E$6:$E$35,I25,$I$6:$I$35,E25,$J$6:$J$35,"Posted",$O$6:$O$35,"No issue",$S$6:$S$35,S25))&lt;&gt;1),"Resolve","No issue"),"No issue"))</x:f>
      </x:c>
      <x:c r="R25" s="20"/>
      <x:c r="S25" s="10"/>
    </x:row>
    <x:row r="26" ht="26" customHeight="1">
      <x:c r="A26" s="10"/>
      <x:c r="B26" s="10"/>
      <x:c r="C26" s="11"/>
      <x:c r="D26" s="10"/>
      <x:c r="E26" s="10"/>
      <x:c r="F26" s="10"/>
      <x:c r="G26" s="18"/>
      <x:c r="H26" s="10"/>
      <x:c r="I26" s="10"/>
      <x:c r="J26" s="10"/>
      <x:c r="K26" s="10"/>
      <x:c r="L26" s="10"/>
      <x:c r="M26" s="10"/>
      <x:c r="N26" s="10"/>
      <x:c r="O26" s="2" t="str">
        <x:f>IF(COUNTA(A26:N26)+COUNTA(R26:S26)=0,"",IF(OR(A26="",COUNTIFS($A$6:$A$35,A26)&lt;&gt;1,B26="",NOT(ISNUMBER(C26)),C26&lt;'Instructions'!$B$5,C26&gt;'Instructions'!$B$6,COUNTIFS('SKU Master'!$A$6:$A$35,D26)&lt;&gt;1,COUNTIFS('Instructions'!$A$16:$A$18,E26)&lt;&gt;1,AND(F26&lt;&gt;"Receipt",F26&lt;&gt;"Transfer in",F26&lt;&gt;"Transfer out",F26&lt;&gt;"Dispatch",F26&lt;&gt;"Write-off",F26&lt;&gt;"Accepted return"),NOT(ISNUMBER(G26)),G26&lt;=0,G26&lt;&gt;INT(G26),AND(J26&lt;&gt;"Posted",J26&lt;&gt;"Voided duplicate"),K26="",L26="",N26="",AND(F26="Accepted return",S26=""),AND(S26&lt;&gt;"",COUNTIFS('Returns and Credits'!$A$6:$A$25,S26)&lt;&gt;1),AND(J26="Posted",COUNTIFS($B$6:$B$35,B26,$J$6:$J$35,"Posted")&lt;&gt;1),AND(J26="Voided duplicate",OR(M26="",R26="")),AND(OR(F26="Transfer in",F26="Transfer out"),OR(H26="",I26=E26,COUNTIFS('Instructions'!$A$16:$A$18,I26)&lt;&gt;1))),"Resolve","No issue"))</x:f>
      </x:c>
      <x:c r="P26" s="19" t="str">
        <x:f>IF(COUNTA(A26:N26)+COUNTA(R26:S26)=0,"",IF(AND(O26="No issue",J26="Posted"),IF(OR(F26="Receipt",F26="Transfer in",F26="Accepted return"),G26,-G26),0))</x:f>
      </x:c>
      <x:c r="Q26" s="2" t="str">
        <x:f>IF(COUNTA(A26:N26)+COUNTA(R26:S26)=0,"",IF(AND(J26="Posted",OR(F26="Transfer in",F26="Transfer out")),IF(OR(O26&lt;&gt;"No issue",IF(S26="",COUNTIFS($H$6:$H$35,H26,$D$6:$D$35,D26,$N$6:$N$35,N26,$F$6:$F$35,IF(F26="Transfer in","Transfer out","Transfer in"),$G$6:$G$35,G26,$E$6:$E$35,I26,$I$6:$I$35,E26,$J$6:$J$35,"Posted",$O$6:$O$35,"No issue"),COUNTIFS($H$6:$H$35,H26,$D$6:$D$35,D26,$N$6:$N$35,N26,$F$6:$F$35,IF(F26="Transfer in","Transfer out","Transfer in"),$G$6:$G$35,G26,$E$6:$E$35,I26,$I$6:$I$35,E26,$J$6:$J$35,"Posted",$O$6:$O$35,"No issue",$S$6:$S$35,S26))&lt;&gt;1),"Resolve","No issue"),"No issue"))</x:f>
      </x:c>
      <x:c r="R26" s="20"/>
      <x:c r="S26" s="10"/>
    </x:row>
    <x:row r="27" ht="26" customHeight="1">
      <x:c r="A27" s="10"/>
      <x:c r="B27" s="10"/>
      <x:c r="C27" s="11"/>
      <x:c r="D27" s="10"/>
      <x:c r="E27" s="10"/>
      <x:c r="F27" s="10"/>
      <x:c r="G27" s="18"/>
      <x:c r="H27" s="10"/>
      <x:c r="I27" s="10"/>
      <x:c r="J27" s="10"/>
      <x:c r="K27" s="10"/>
      <x:c r="L27" s="10"/>
      <x:c r="M27" s="10"/>
      <x:c r="N27" s="10"/>
      <x:c r="O27" s="2" t="str">
        <x:f>IF(COUNTA(A27:N27)+COUNTA(R27:S27)=0,"",IF(OR(A27="",COUNTIFS($A$6:$A$35,A27)&lt;&gt;1,B27="",NOT(ISNUMBER(C27)),C27&lt;'Instructions'!$B$5,C27&gt;'Instructions'!$B$6,COUNTIFS('SKU Master'!$A$6:$A$35,D27)&lt;&gt;1,COUNTIFS('Instructions'!$A$16:$A$18,E27)&lt;&gt;1,AND(F27&lt;&gt;"Receipt",F27&lt;&gt;"Transfer in",F27&lt;&gt;"Transfer out",F27&lt;&gt;"Dispatch",F27&lt;&gt;"Write-off",F27&lt;&gt;"Accepted return"),NOT(ISNUMBER(G27)),G27&lt;=0,G27&lt;&gt;INT(G27),AND(J27&lt;&gt;"Posted",J27&lt;&gt;"Voided duplicate"),K27="",L27="",N27="",AND(F27="Accepted return",S27=""),AND(S27&lt;&gt;"",COUNTIFS('Returns and Credits'!$A$6:$A$25,S27)&lt;&gt;1),AND(J27="Posted",COUNTIFS($B$6:$B$35,B27,$J$6:$J$35,"Posted")&lt;&gt;1),AND(J27="Voided duplicate",OR(M27="",R27="")),AND(OR(F27="Transfer in",F27="Transfer out"),OR(H27="",I27=E27,COUNTIFS('Instructions'!$A$16:$A$18,I27)&lt;&gt;1))),"Resolve","No issue"))</x:f>
      </x:c>
      <x:c r="P27" s="19" t="str">
        <x:f>IF(COUNTA(A27:N27)+COUNTA(R27:S27)=0,"",IF(AND(O27="No issue",J27="Posted"),IF(OR(F27="Receipt",F27="Transfer in",F27="Accepted return"),G27,-G27),0))</x:f>
      </x:c>
      <x:c r="Q27" s="2" t="str">
        <x:f>IF(COUNTA(A27:N27)+COUNTA(R27:S27)=0,"",IF(AND(J27="Posted",OR(F27="Transfer in",F27="Transfer out")),IF(OR(O27&lt;&gt;"No issue",IF(S27="",COUNTIFS($H$6:$H$35,H27,$D$6:$D$35,D27,$N$6:$N$35,N27,$F$6:$F$35,IF(F27="Transfer in","Transfer out","Transfer in"),$G$6:$G$35,G27,$E$6:$E$35,I27,$I$6:$I$35,E27,$J$6:$J$35,"Posted",$O$6:$O$35,"No issue"),COUNTIFS($H$6:$H$35,H27,$D$6:$D$35,D27,$N$6:$N$35,N27,$F$6:$F$35,IF(F27="Transfer in","Transfer out","Transfer in"),$G$6:$G$35,G27,$E$6:$E$35,I27,$I$6:$I$35,E27,$J$6:$J$35,"Posted",$O$6:$O$35,"No issue",$S$6:$S$35,S27))&lt;&gt;1),"Resolve","No issue"),"No issue"))</x:f>
      </x:c>
      <x:c r="R27" s="20"/>
      <x:c r="S27" s="10"/>
    </x:row>
    <x:row r="28" ht="26" customHeight="1">
      <x:c r="A28" s="10"/>
      <x:c r="B28" s="10"/>
      <x:c r="C28" s="11"/>
      <x:c r="D28" s="10"/>
      <x:c r="E28" s="10"/>
      <x:c r="F28" s="10"/>
      <x:c r="G28" s="18"/>
      <x:c r="H28" s="10"/>
      <x:c r="I28" s="10"/>
      <x:c r="J28" s="10"/>
      <x:c r="K28" s="10"/>
      <x:c r="L28" s="10"/>
      <x:c r="M28" s="10"/>
      <x:c r="N28" s="10"/>
      <x:c r="O28" s="2" t="str">
        <x:f>IF(COUNTA(A28:N28)+COUNTA(R28:S28)=0,"",IF(OR(A28="",COUNTIFS($A$6:$A$35,A28)&lt;&gt;1,B28="",NOT(ISNUMBER(C28)),C28&lt;'Instructions'!$B$5,C28&gt;'Instructions'!$B$6,COUNTIFS('SKU Master'!$A$6:$A$35,D28)&lt;&gt;1,COUNTIFS('Instructions'!$A$16:$A$18,E28)&lt;&gt;1,AND(F28&lt;&gt;"Receipt",F28&lt;&gt;"Transfer in",F28&lt;&gt;"Transfer out",F28&lt;&gt;"Dispatch",F28&lt;&gt;"Write-off",F28&lt;&gt;"Accepted return"),NOT(ISNUMBER(G28)),G28&lt;=0,G28&lt;&gt;INT(G28),AND(J28&lt;&gt;"Posted",J28&lt;&gt;"Voided duplicate"),K28="",L28="",N28="",AND(F28="Accepted return",S28=""),AND(S28&lt;&gt;"",COUNTIFS('Returns and Credits'!$A$6:$A$25,S28)&lt;&gt;1),AND(J28="Posted",COUNTIFS($B$6:$B$35,B28,$J$6:$J$35,"Posted")&lt;&gt;1),AND(J28="Voided duplicate",OR(M28="",R28="")),AND(OR(F28="Transfer in",F28="Transfer out"),OR(H28="",I28=E28,COUNTIFS('Instructions'!$A$16:$A$18,I28)&lt;&gt;1))),"Resolve","No issue"))</x:f>
      </x:c>
      <x:c r="P28" s="19" t="str">
        <x:f>IF(COUNTA(A28:N28)+COUNTA(R28:S28)=0,"",IF(AND(O28="No issue",J28="Posted"),IF(OR(F28="Receipt",F28="Transfer in",F28="Accepted return"),G28,-G28),0))</x:f>
      </x:c>
      <x:c r="Q28" s="2" t="str">
        <x:f>IF(COUNTA(A28:N28)+COUNTA(R28:S28)=0,"",IF(AND(J28="Posted",OR(F28="Transfer in",F28="Transfer out")),IF(OR(O28&lt;&gt;"No issue",IF(S28="",COUNTIFS($H$6:$H$35,H28,$D$6:$D$35,D28,$N$6:$N$35,N28,$F$6:$F$35,IF(F28="Transfer in","Transfer out","Transfer in"),$G$6:$G$35,G28,$E$6:$E$35,I28,$I$6:$I$35,E28,$J$6:$J$35,"Posted",$O$6:$O$35,"No issue"),COUNTIFS($H$6:$H$35,H28,$D$6:$D$35,D28,$N$6:$N$35,N28,$F$6:$F$35,IF(F28="Transfer in","Transfer out","Transfer in"),$G$6:$G$35,G28,$E$6:$E$35,I28,$I$6:$I$35,E28,$J$6:$J$35,"Posted",$O$6:$O$35,"No issue",$S$6:$S$35,S28))&lt;&gt;1),"Resolve","No issue"),"No issue"))</x:f>
      </x:c>
      <x:c r="R28" s="20"/>
      <x:c r="S28" s="10"/>
    </x:row>
    <x:row r="29" ht="26" customHeight="1">
      <x:c r="A29" s="10"/>
      <x:c r="B29" s="10"/>
      <x:c r="C29" s="11"/>
      <x:c r="D29" s="10"/>
      <x:c r="E29" s="10"/>
      <x:c r="F29" s="10"/>
      <x:c r="G29" s="18"/>
      <x:c r="H29" s="10"/>
      <x:c r="I29" s="10"/>
      <x:c r="J29" s="10"/>
      <x:c r="K29" s="10"/>
      <x:c r="L29" s="10"/>
      <x:c r="M29" s="10"/>
      <x:c r="N29" s="10"/>
      <x:c r="O29" s="2" t="str">
        <x:f>IF(COUNTA(A29:N29)+COUNTA(R29:S29)=0,"",IF(OR(A29="",COUNTIFS($A$6:$A$35,A29)&lt;&gt;1,B29="",NOT(ISNUMBER(C29)),C29&lt;'Instructions'!$B$5,C29&gt;'Instructions'!$B$6,COUNTIFS('SKU Master'!$A$6:$A$35,D29)&lt;&gt;1,COUNTIFS('Instructions'!$A$16:$A$18,E29)&lt;&gt;1,AND(F29&lt;&gt;"Receipt",F29&lt;&gt;"Transfer in",F29&lt;&gt;"Transfer out",F29&lt;&gt;"Dispatch",F29&lt;&gt;"Write-off",F29&lt;&gt;"Accepted return"),NOT(ISNUMBER(G29)),G29&lt;=0,G29&lt;&gt;INT(G29),AND(J29&lt;&gt;"Posted",J29&lt;&gt;"Voided duplicate"),K29="",L29="",N29="",AND(F29="Accepted return",S29=""),AND(S29&lt;&gt;"",COUNTIFS('Returns and Credits'!$A$6:$A$25,S29)&lt;&gt;1),AND(J29="Posted",COUNTIFS($B$6:$B$35,B29,$J$6:$J$35,"Posted")&lt;&gt;1),AND(J29="Voided duplicate",OR(M29="",R29="")),AND(OR(F29="Transfer in",F29="Transfer out"),OR(H29="",I29=E29,COUNTIFS('Instructions'!$A$16:$A$18,I29)&lt;&gt;1))),"Resolve","No issue"))</x:f>
      </x:c>
      <x:c r="P29" s="19" t="str">
        <x:f>IF(COUNTA(A29:N29)+COUNTA(R29:S29)=0,"",IF(AND(O29="No issue",J29="Posted"),IF(OR(F29="Receipt",F29="Transfer in",F29="Accepted return"),G29,-G29),0))</x:f>
      </x:c>
      <x:c r="Q29" s="2" t="str">
        <x:f>IF(COUNTA(A29:N29)+COUNTA(R29:S29)=0,"",IF(AND(J29="Posted",OR(F29="Transfer in",F29="Transfer out")),IF(OR(O29&lt;&gt;"No issue",IF(S29="",COUNTIFS($H$6:$H$35,H29,$D$6:$D$35,D29,$N$6:$N$35,N29,$F$6:$F$35,IF(F29="Transfer in","Transfer out","Transfer in"),$G$6:$G$35,G29,$E$6:$E$35,I29,$I$6:$I$35,E29,$J$6:$J$35,"Posted",$O$6:$O$35,"No issue"),COUNTIFS($H$6:$H$35,H29,$D$6:$D$35,D29,$N$6:$N$35,N29,$F$6:$F$35,IF(F29="Transfer in","Transfer out","Transfer in"),$G$6:$G$35,G29,$E$6:$E$35,I29,$I$6:$I$35,E29,$J$6:$J$35,"Posted",$O$6:$O$35,"No issue",$S$6:$S$35,S29))&lt;&gt;1),"Resolve","No issue"),"No issue"))</x:f>
      </x:c>
      <x:c r="R29" s="20"/>
      <x:c r="S29" s="10"/>
    </x:row>
    <x:row r="30" ht="26" customHeight="1">
      <x:c r="A30" s="10"/>
      <x:c r="B30" s="10"/>
      <x:c r="C30" s="11"/>
      <x:c r="D30" s="10"/>
      <x:c r="E30" s="10"/>
      <x:c r="F30" s="10"/>
      <x:c r="G30" s="18"/>
      <x:c r="H30" s="10"/>
      <x:c r="I30" s="10"/>
      <x:c r="J30" s="10"/>
      <x:c r="K30" s="10"/>
      <x:c r="L30" s="10"/>
      <x:c r="M30" s="10"/>
      <x:c r="N30" s="10"/>
      <x:c r="O30" s="2" t="str">
        <x:f>IF(COUNTA(A30:N30)+COUNTA(R30:S30)=0,"",IF(OR(A30="",COUNTIFS($A$6:$A$35,A30)&lt;&gt;1,B30="",NOT(ISNUMBER(C30)),C30&lt;'Instructions'!$B$5,C30&gt;'Instructions'!$B$6,COUNTIFS('SKU Master'!$A$6:$A$35,D30)&lt;&gt;1,COUNTIFS('Instructions'!$A$16:$A$18,E30)&lt;&gt;1,AND(F30&lt;&gt;"Receipt",F30&lt;&gt;"Transfer in",F30&lt;&gt;"Transfer out",F30&lt;&gt;"Dispatch",F30&lt;&gt;"Write-off",F30&lt;&gt;"Accepted return"),NOT(ISNUMBER(G30)),G30&lt;=0,G30&lt;&gt;INT(G30),AND(J30&lt;&gt;"Posted",J30&lt;&gt;"Voided duplicate"),K30="",L30="",N30="",AND(F30="Accepted return",S30=""),AND(S30&lt;&gt;"",COUNTIFS('Returns and Credits'!$A$6:$A$25,S30)&lt;&gt;1),AND(J30="Posted",COUNTIFS($B$6:$B$35,B30,$J$6:$J$35,"Posted")&lt;&gt;1),AND(J30="Voided duplicate",OR(M30="",R30="")),AND(OR(F30="Transfer in",F30="Transfer out"),OR(H30="",I30=E30,COUNTIFS('Instructions'!$A$16:$A$18,I30)&lt;&gt;1))),"Resolve","No issue"))</x:f>
      </x:c>
      <x:c r="P30" s="19" t="str">
        <x:f>IF(COUNTA(A30:N30)+COUNTA(R30:S30)=0,"",IF(AND(O30="No issue",J30="Posted"),IF(OR(F30="Receipt",F30="Transfer in",F30="Accepted return"),G30,-G30),0))</x:f>
      </x:c>
      <x:c r="Q30" s="2" t="str">
        <x:f>IF(COUNTA(A30:N30)+COUNTA(R30:S30)=0,"",IF(AND(J30="Posted",OR(F30="Transfer in",F30="Transfer out")),IF(OR(O30&lt;&gt;"No issue",IF(S30="",COUNTIFS($H$6:$H$35,H30,$D$6:$D$35,D30,$N$6:$N$35,N30,$F$6:$F$35,IF(F30="Transfer in","Transfer out","Transfer in"),$G$6:$G$35,G30,$E$6:$E$35,I30,$I$6:$I$35,E30,$J$6:$J$35,"Posted",$O$6:$O$35,"No issue"),COUNTIFS($H$6:$H$35,H30,$D$6:$D$35,D30,$N$6:$N$35,N30,$F$6:$F$35,IF(F30="Transfer in","Transfer out","Transfer in"),$G$6:$G$35,G30,$E$6:$E$35,I30,$I$6:$I$35,E30,$J$6:$J$35,"Posted",$O$6:$O$35,"No issue",$S$6:$S$35,S30))&lt;&gt;1),"Resolve","No issue"),"No issue"))</x:f>
      </x:c>
      <x:c r="R30" s="20"/>
      <x:c r="S30" s="10"/>
    </x:row>
    <x:row r="31" ht="26" customHeight="1">
      <x:c r="A31" s="10"/>
      <x:c r="B31" s="10"/>
      <x:c r="C31" s="11"/>
      <x:c r="D31" s="10"/>
      <x:c r="E31" s="10"/>
      <x:c r="F31" s="10"/>
      <x:c r="G31" s="18"/>
      <x:c r="H31" s="10"/>
      <x:c r="I31" s="10"/>
      <x:c r="J31" s="10"/>
      <x:c r="K31" s="10"/>
      <x:c r="L31" s="10"/>
      <x:c r="M31" s="10"/>
      <x:c r="N31" s="10"/>
      <x:c r="O31" s="2" t="str">
        <x:f>IF(COUNTA(A31:N31)+COUNTA(R31:S31)=0,"",IF(OR(A31="",COUNTIFS($A$6:$A$35,A31)&lt;&gt;1,B31="",NOT(ISNUMBER(C31)),C31&lt;'Instructions'!$B$5,C31&gt;'Instructions'!$B$6,COUNTIFS('SKU Master'!$A$6:$A$35,D31)&lt;&gt;1,COUNTIFS('Instructions'!$A$16:$A$18,E31)&lt;&gt;1,AND(F31&lt;&gt;"Receipt",F31&lt;&gt;"Transfer in",F31&lt;&gt;"Transfer out",F31&lt;&gt;"Dispatch",F31&lt;&gt;"Write-off",F31&lt;&gt;"Accepted return"),NOT(ISNUMBER(G31)),G31&lt;=0,G31&lt;&gt;INT(G31),AND(J31&lt;&gt;"Posted",J31&lt;&gt;"Voided duplicate"),K31="",L31="",N31="",AND(F31="Accepted return",S31=""),AND(S31&lt;&gt;"",COUNTIFS('Returns and Credits'!$A$6:$A$25,S31)&lt;&gt;1),AND(J31="Posted",COUNTIFS($B$6:$B$35,B31,$J$6:$J$35,"Posted")&lt;&gt;1),AND(J31="Voided duplicate",OR(M31="",R31="")),AND(OR(F31="Transfer in",F31="Transfer out"),OR(H31="",I31=E31,COUNTIFS('Instructions'!$A$16:$A$18,I31)&lt;&gt;1))),"Resolve","No issue"))</x:f>
      </x:c>
      <x:c r="P31" s="19" t="str">
        <x:f>IF(COUNTA(A31:N31)+COUNTA(R31:S31)=0,"",IF(AND(O31="No issue",J31="Posted"),IF(OR(F31="Receipt",F31="Transfer in",F31="Accepted return"),G31,-G31),0))</x:f>
      </x:c>
      <x:c r="Q31" s="2" t="str">
        <x:f>IF(COUNTA(A31:N31)+COUNTA(R31:S31)=0,"",IF(AND(J31="Posted",OR(F31="Transfer in",F31="Transfer out")),IF(OR(O31&lt;&gt;"No issue",IF(S31="",COUNTIFS($H$6:$H$35,H31,$D$6:$D$35,D31,$N$6:$N$35,N31,$F$6:$F$35,IF(F31="Transfer in","Transfer out","Transfer in"),$G$6:$G$35,G31,$E$6:$E$35,I31,$I$6:$I$35,E31,$J$6:$J$35,"Posted",$O$6:$O$35,"No issue"),COUNTIFS($H$6:$H$35,H31,$D$6:$D$35,D31,$N$6:$N$35,N31,$F$6:$F$35,IF(F31="Transfer in","Transfer out","Transfer in"),$G$6:$G$35,G31,$E$6:$E$35,I31,$I$6:$I$35,E31,$J$6:$J$35,"Posted",$O$6:$O$35,"No issue",$S$6:$S$35,S31))&lt;&gt;1),"Resolve","No issue"),"No issue"))</x:f>
      </x:c>
      <x:c r="R31" s="20"/>
      <x:c r="S31" s="10"/>
    </x:row>
    <x:row r="32" ht="26" customHeight="1">
      <x:c r="A32" s="10"/>
      <x:c r="B32" s="10"/>
      <x:c r="C32" s="11"/>
      <x:c r="D32" s="10"/>
      <x:c r="E32" s="10"/>
      <x:c r="F32" s="10"/>
      <x:c r="G32" s="18"/>
      <x:c r="H32" s="10"/>
      <x:c r="I32" s="10"/>
      <x:c r="J32" s="10"/>
      <x:c r="K32" s="10"/>
      <x:c r="L32" s="10"/>
      <x:c r="M32" s="10"/>
      <x:c r="N32" s="10"/>
      <x:c r="O32" s="2" t="str">
        <x:f>IF(COUNTA(A32:N32)+COUNTA(R32:S32)=0,"",IF(OR(A32="",COUNTIFS($A$6:$A$35,A32)&lt;&gt;1,B32="",NOT(ISNUMBER(C32)),C32&lt;'Instructions'!$B$5,C32&gt;'Instructions'!$B$6,COUNTIFS('SKU Master'!$A$6:$A$35,D32)&lt;&gt;1,COUNTIFS('Instructions'!$A$16:$A$18,E32)&lt;&gt;1,AND(F32&lt;&gt;"Receipt",F32&lt;&gt;"Transfer in",F32&lt;&gt;"Transfer out",F32&lt;&gt;"Dispatch",F32&lt;&gt;"Write-off",F32&lt;&gt;"Accepted return"),NOT(ISNUMBER(G32)),G32&lt;=0,G32&lt;&gt;INT(G32),AND(J32&lt;&gt;"Posted",J32&lt;&gt;"Voided duplicate"),K32="",L32="",N32="",AND(F32="Accepted return",S32=""),AND(S32&lt;&gt;"",COUNTIFS('Returns and Credits'!$A$6:$A$25,S32)&lt;&gt;1),AND(J32="Posted",COUNTIFS($B$6:$B$35,B32,$J$6:$J$35,"Posted")&lt;&gt;1),AND(J32="Voided duplicate",OR(M32="",R32="")),AND(OR(F32="Transfer in",F32="Transfer out"),OR(H32="",I32=E32,COUNTIFS('Instructions'!$A$16:$A$18,I32)&lt;&gt;1))),"Resolve","No issue"))</x:f>
      </x:c>
      <x:c r="P32" s="19" t="str">
        <x:f>IF(COUNTA(A32:N32)+COUNTA(R32:S32)=0,"",IF(AND(O32="No issue",J32="Posted"),IF(OR(F32="Receipt",F32="Transfer in",F32="Accepted return"),G32,-G32),0))</x:f>
      </x:c>
      <x:c r="Q32" s="2" t="str">
        <x:f>IF(COUNTA(A32:N32)+COUNTA(R32:S32)=0,"",IF(AND(J32="Posted",OR(F32="Transfer in",F32="Transfer out")),IF(OR(O32&lt;&gt;"No issue",IF(S32="",COUNTIFS($H$6:$H$35,H32,$D$6:$D$35,D32,$N$6:$N$35,N32,$F$6:$F$35,IF(F32="Transfer in","Transfer out","Transfer in"),$G$6:$G$35,G32,$E$6:$E$35,I32,$I$6:$I$35,E32,$J$6:$J$35,"Posted",$O$6:$O$35,"No issue"),COUNTIFS($H$6:$H$35,H32,$D$6:$D$35,D32,$N$6:$N$35,N32,$F$6:$F$35,IF(F32="Transfer in","Transfer out","Transfer in"),$G$6:$G$35,G32,$E$6:$E$35,I32,$I$6:$I$35,E32,$J$6:$J$35,"Posted",$O$6:$O$35,"No issue",$S$6:$S$35,S32))&lt;&gt;1),"Resolve","No issue"),"No issue"))</x:f>
      </x:c>
      <x:c r="R32" s="20"/>
      <x:c r="S32" s="10"/>
    </x:row>
    <x:row r="33" ht="26" customHeight="1">
      <x:c r="A33" s="10"/>
      <x:c r="B33" s="10"/>
      <x:c r="C33" s="11"/>
      <x:c r="D33" s="10"/>
      <x:c r="E33" s="10"/>
      <x:c r="F33" s="10"/>
      <x:c r="G33" s="18"/>
      <x:c r="H33" s="10"/>
      <x:c r="I33" s="10"/>
      <x:c r="J33" s="10"/>
      <x:c r="K33" s="10"/>
      <x:c r="L33" s="10"/>
      <x:c r="M33" s="10"/>
      <x:c r="N33" s="10"/>
      <x:c r="O33" s="2" t="str">
        <x:f>IF(COUNTA(A33:N33)+COUNTA(R33:S33)=0,"",IF(OR(A33="",COUNTIFS($A$6:$A$35,A33)&lt;&gt;1,B33="",NOT(ISNUMBER(C33)),C33&lt;'Instructions'!$B$5,C33&gt;'Instructions'!$B$6,COUNTIFS('SKU Master'!$A$6:$A$35,D33)&lt;&gt;1,COUNTIFS('Instructions'!$A$16:$A$18,E33)&lt;&gt;1,AND(F33&lt;&gt;"Receipt",F33&lt;&gt;"Transfer in",F33&lt;&gt;"Transfer out",F33&lt;&gt;"Dispatch",F33&lt;&gt;"Write-off",F33&lt;&gt;"Accepted return"),NOT(ISNUMBER(G33)),G33&lt;=0,G33&lt;&gt;INT(G33),AND(J33&lt;&gt;"Posted",J33&lt;&gt;"Voided duplicate"),K33="",L33="",N33="",AND(F33="Accepted return",S33=""),AND(S33&lt;&gt;"",COUNTIFS('Returns and Credits'!$A$6:$A$25,S33)&lt;&gt;1),AND(J33="Posted",COUNTIFS($B$6:$B$35,B33,$J$6:$J$35,"Posted")&lt;&gt;1),AND(J33="Voided duplicate",OR(M33="",R33="")),AND(OR(F33="Transfer in",F33="Transfer out"),OR(H33="",I33=E33,COUNTIFS('Instructions'!$A$16:$A$18,I33)&lt;&gt;1))),"Resolve","No issue"))</x:f>
      </x:c>
      <x:c r="P33" s="19" t="str">
        <x:f>IF(COUNTA(A33:N33)+COUNTA(R33:S33)=0,"",IF(AND(O33="No issue",J33="Posted"),IF(OR(F33="Receipt",F33="Transfer in",F33="Accepted return"),G33,-G33),0))</x:f>
      </x:c>
      <x:c r="Q33" s="2" t="str">
        <x:f>IF(COUNTA(A33:N33)+COUNTA(R33:S33)=0,"",IF(AND(J33="Posted",OR(F33="Transfer in",F33="Transfer out")),IF(OR(O33&lt;&gt;"No issue",IF(S33="",COUNTIFS($H$6:$H$35,H33,$D$6:$D$35,D33,$N$6:$N$35,N33,$F$6:$F$35,IF(F33="Transfer in","Transfer out","Transfer in"),$G$6:$G$35,G33,$E$6:$E$35,I33,$I$6:$I$35,E33,$J$6:$J$35,"Posted",$O$6:$O$35,"No issue"),COUNTIFS($H$6:$H$35,H33,$D$6:$D$35,D33,$N$6:$N$35,N33,$F$6:$F$35,IF(F33="Transfer in","Transfer out","Transfer in"),$G$6:$G$35,G33,$E$6:$E$35,I33,$I$6:$I$35,E33,$J$6:$J$35,"Posted",$O$6:$O$35,"No issue",$S$6:$S$35,S33))&lt;&gt;1),"Resolve","No issue"),"No issue"))</x:f>
      </x:c>
      <x:c r="R33" s="20"/>
      <x:c r="S33" s="10"/>
    </x:row>
    <x:row r="34" ht="26" customHeight="1">
      <x:c r="A34" s="10"/>
      <x:c r="B34" s="10"/>
      <x:c r="C34" s="11"/>
      <x:c r="D34" s="10"/>
      <x:c r="E34" s="10"/>
      <x:c r="F34" s="10"/>
      <x:c r="G34" s="18"/>
      <x:c r="H34" s="10"/>
      <x:c r="I34" s="10"/>
      <x:c r="J34" s="10"/>
      <x:c r="K34" s="10"/>
      <x:c r="L34" s="10"/>
      <x:c r="M34" s="10"/>
      <x:c r="N34" s="10"/>
      <x:c r="O34" s="2" t="str">
        <x:f>IF(COUNTA(A34:N34)+COUNTA(R34:S34)=0,"",IF(OR(A34="",COUNTIFS($A$6:$A$35,A34)&lt;&gt;1,B34="",NOT(ISNUMBER(C34)),C34&lt;'Instructions'!$B$5,C34&gt;'Instructions'!$B$6,COUNTIFS('SKU Master'!$A$6:$A$35,D34)&lt;&gt;1,COUNTIFS('Instructions'!$A$16:$A$18,E34)&lt;&gt;1,AND(F34&lt;&gt;"Receipt",F34&lt;&gt;"Transfer in",F34&lt;&gt;"Transfer out",F34&lt;&gt;"Dispatch",F34&lt;&gt;"Write-off",F34&lt;&gt;"Accepted return"),NOT(ISNUMBER(G34)),G34&lt;=0,G34&lt;&gt;INT(G34),AND(J34&lt;&gt;"Posted",J34&lt;&gt;"Voided duplicate"),K34="",L34="",N34="",AND(F34="Accepted return",S34=""),AND(S34&lt;&gt;"",COUNTIFS('Returns and Credits'!$A$6:$A$25,S34)&lt;&gt;1),AND(J34="Posted",COUNTIFS($B$6:$B$35,B34,$J$6:$J$35,"Posted")&lt;&gt;1),AND(J34="Voided duplicate",OR(M34="",R34="")),AND(OR(F34="Transfer in",F34="Transfer out"),OR(H34="",I34=E34,COUNTIFS('Instructions'!$A$16:$A$18,I34)&lt;&gt;1))),"Resolve","No issue"))</x:f>
      </x:c>
      <x:c r="P34" s="19" t="str">
        <x:f>IF(COUNTA(A34:N34)+COUNTA(R34:S34)=0,"",IF(AND(O34="No issue",J34="Posted"),IF(OR(F34="Receipt",F34="Transfer in",F34="Accepted return"),G34,-G34),0))</x:f>
      </x:c>
      <x:c r="Q34" s="2" t="str">
        <x:f>IF(COUNTA(A34:N34)+COUNTA(R34:S34)=0,"",IF(AND(J34="Posted",OR(F34="Transfer in",F34="Transfer out")),IF(OR(O34&lt;&gt;"No issue",IF(S34="",COUNTIFS($H$6:$H$35,H34,$D$6:$D$35,D34,$N$6:$N$35,N34,$F$6:$F$35,IF(F34="Transfer in","Transfer out","Transfer in"),$G$6:$G$35,G34,$E$6:$E$35,I34,$I$6:$I$35,E34,$J$6:$J$35,"Posted",$O$6:$O$35,"No issue"),COUNTIFS($H$6:$H$35,H34,$D$6:$D$35,D34,$N$6:$N$35,N34,$F$6:$F$35,IF(F34="Transfer in","Transfer out","Transfer in"),$G$6:$G$35,G34,$E$6:$E$35,I34,$I$6:$I$35,E34,$J$6:$J$35,"Posted",$O$6:$O$35,"No issue",$S$6:$S$35,S34))&lt;&gt;1),"Resolve","No issue"),"No issue"))</x:f>
      </x:c>
      <x:c r="R34" s="20"/>
      <x:c r="S34" s="10"/>
    </x:row>
    <x:row r="35" ht="26" customHeight="1">
      <x:c r="A35" s="10"/>
      <x:c r="B35" s="10"/>
      <x:c r="C35" s="11"/>
      <x:c r="D35" s="10"/>
      <x:c r="E35" s="10"/>
      <x:c r="F35" s="10"/>
      <x:c r="G35" s="18"/>
      <x:c r="H35" s="10"/>
      <x:c r="I35" s="10"/>
      <x:c r="J35" s="10"/>
      <x:c r="K35" s="10"/>
      <x:c r="L35" s="10"/>
      <x:c r="M35" s="10"/>
      <x:c r="N35" s="10"/>
      <x:c r="O35" s="2" t="str">
        <x:f>IF(COUNTA(A35:N35)+COUNTA(R35:S35)=0,"",IF(OR(A35="",COUNTIFS($A$6:$A$35,A35)&lt;&gt;1,B35="",NOT(ISNUMBER(C35)),C35&lt;'Instructions'!$B$5,C35&gt;'Instructions'!$B$6,COUNTIFS('SKU Master'!$A$6:$A$35,D35)&lt;&gt;1,COUNTIFS('Instructions'!$A$16:$A$18,E35)&lt;&gt;1,AND(F35&lt;&gt;"Receipt",F35&lt;&gt;"Transfer in",F35&lt;&gt;"Transfer out",F35&lt;&gt;"Dispatch",F35&lt;&gt;"Write-off",F35&lt;&gt;"Accepted return"),NOT(ISNUMBER(G35)),G35&lt;=0,G35&lt;&gt;INT(G35),AND(J35&lt;&gt;"Posted",J35&lt;&gt;"Voided duplicate"),K35="",L35="",N35="",AND(F35="Accepted return",S35=""),AND(S35&lt;&gt;"",COUNTIFS('Returns and Credits'!$A$6:$A$25,S35)&lt;&gt;1),AND(J35="Posted",COUNTIFS($B$6:$B$35,B35,$J$6:$J$35,"Posted")&lt;&gt;1),AND(J35="Voided duplicate",OR(M35="",R35="")),AND(OR(F35="Transfer in",F35="Transfer out"),OR(H35="",I35=E35,COUNTIFS('Instructions'!$A$16:$A$18,I35)&lt;&gt;1))),"Resolve","No issue"))</x:f>
      </x:c>
      <x:c r="P35" s="19" t="str">
        <x:f>IF(COUNTA(A35:N35)+COUNTA(R35:S35)=0,"",IF(AND(O35="No issue",J35="Posted"),IF(OR(F35="Receipt",F35="Transfer in",F35="Accepted return"),G35,-G35),0))</x:f>
      </x:c>
      <x:c r="Q35" s="2" t="str">
        <x:f>IF(COUNTA(A35:N35)+COUNTA(R35:S35)=0,"",IF(AND(J35="Posted",OR(F35="Transfer in",F35="Transfer out")),IF(OR(O35&lt;&gt;"No issue",IF(S35="",COUNTIFS($H$6:$H$35,H35,$D$6:$D$35,D35,$N$6:$N$35,N35,$F$6:$F$35,IF(F35="Transfer in","Transfer out","Transfer in"),$G$6:$G$35,G35,$E$6:$E$35,I35,$I$6:$I$35,E35,$J$6:$J$35,"Posted",$O$6:$O$35,"No issue"),COUNTIFS($H$6:$H$35,H35,$D$6:$D$35,D35,$N$6:$N$35,N35,$F$6:$F$35,IF(F35="Transfer in","Transfer out","Transfer in"),$G$6:$G$35,G35,$E$6:$E$35,I35,$I$6:$I$35,E35,$J$6:$J$35,"Posted",$O$6:$O$35,"No issue",$S$6:$S$35,S35))&lt;&gt;1),"Resolve","No issue"),"No issue"))</x:f>
      </x:c>
      <x:c r="R35" s="20"/>
      <x:c r="S35" s="10"/>
    </x:row>
    <x:row r="36" ht="26" customHeight="1">
      <x:c r="A36" s="2"/>
      <x:c r="B36" s="2"/>
      <x:c r="C36" s="2"/>
      <x:c r="D36" s="2"/>
      <x:c r="E36" s="2"/>
      <x:c r="F36" s="2"/>
      <x:c r="G36" s="2"/>
      <x:c r="H36" s="2"/>
      <x:c r="I36" s="2"/>
      <x:c r="J36" s="2"/>
      <x:c r="K36" s="2"/>
      <x:c r="L36" s="2"/>
      <x:c r="M36" s="2"/>
      <x:c r="N36" s="2"/>
      <x:c r="O36" s="2"/>
      <x:c r="P36" s="2"/>
      <x:c r="Q36" s="2"/>
      <x:c r="R36" s="2"/>
      <x:c r="S36" s="2"/>
    </x:row>
  </x:sheetData>
  <x:conditionalFormatting sqref="O6:O35">
    <x:cfRule type="containsText" dxfId="1" priority="1" operator="containsText" text="Resolve"/>
  </x:conditionalFormatting>
  <x:conditionalFormatting sqref="Q6:Q35">
    <x:cfRule type="containsText" dxfId="2" priority="2" operator="containsText" text="Resolve"/>
  </x:conditionalFormatting>
  <x:dataValidations count="4">
    <x:dataValidation type="list" sqref="F6:F35">
      <x:formula1>"Receipt,Transfer in,Transfer out,Dispatch,Write-off,Accepted return"</x:formula1>
    </x:dataValidation>
    <x:dataValidation type="list" sqref="J6:J35">
      <x:formula1>"Posted,Voided duplicate"</x:formula1>
    </x:dataValidation>
    <x:dataValidation type="list" sqref="E6:E35">
      <x:formula1>"A-STD,B-STD,A-Q"</x:formula1>
    </x:dataValidation>
    <x:dataValidation type="whole" operator="between" sqref="G6:G35">
      <x:formula1>1</x:formula1>
      <x:formula2>1000000</x:formula2>
    </x:dataValidation>
  </x:dataValidations>
  <x:pageMargins left="0.7" right="0.7" top="0.75" bottom="0.75" header="0.3" footer="0.3"/>
  <x:tableParts count="1">
    <x:tablePart xmlns:r="http://schemas.openxmlformats.org/officeDocument/2006/relationships" r:id="R15dbbef92c374385"/>
  </x:tableParts>
</x:worksheet>
</file>

<file path=xl/worksheets/sheet5.xml><?xml version="1.0" encoding="utf-8"?>
<x:worksheet xmlns:x="http://schemas.openxmlformats.org/spreadsheetml/2006/main">
  <x:sheetViews>
    <x:sheetView showGridLines="0" workbookViewId="0">
      <x:pane xSplit="2" ySplit="5" topLeftCell="C6" activePane="bottomRight" state="frozen"/>
    </x:sheetView>
  </x:sheetViews>
  <x:sheetFormatPr defaultRowHeight="15"/>
  <x:cols>
    <x:col min="1" max="1" width="17" hidden="0" customWidth="1"/>
    <x:col min="2" max="2" width="17" hidden="0" customWidth="1"/>
    <x:col min="3" max="3" width="17"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17" hidden="0" customWidth="1"/>
    <x:col min="15" max="15" width="17" hidden="0" customWidth="1"/>
    <x:col min="16" max="16" width="17" hidden="0" customWidth="1"/>
    <x:col min="17" max="17" width="17" hidden="0" customWidth="1"/>
  </x:cols>
  <x:sheetData>
    <x:row r="1" ht="26" customHeight="1">
      <x:c r="A1" s="2"/>
      <x:c r="B1" s="2"/>
      <x:c r="C1" s="2"/>
      <x:c r="D1" s="2"/>
      <x:c r="E1" s="2"/>
      <x:c r="F1" s="2"/>
      <x:c r="G1" s="2"/>
      <x:c r="H1" s="2"/>
      <x:c r="I1" s="2"/>
      <x:c r="J1" s="2"/>
      <x:c r="K1" s="2"/>
      <x:c r="L1" s="2"/>
      <x:c r="M1" s="2"/>
      <x:c r="N1" s="2"/>
      <x:c r="O1" s="2"/>
      <x:c r="P1" s="2"/>
      <x:c r="Q1" s="2"/>
    </x:row>
    <x:row r="2" ht="26" customHeight="1">
      <x:c r="A2" s="4" t="str">
        <x:v>Returns and Credits</x:v>
      </x:c>
      <x:c r="B2" s="2"/>
      <x:c r="C2" s="2"/>
      <x:c r="D2" s="2"/>
      <x:c r="E2" s="2"/>
      <x:c r="F2" s="2"/>
      <x:c r="G2" s="2"/>
      <x:c r="H2" s="2"/>
      <x:c r="I2" s="2"/>
      <x:c r="J2" s="2"/>
      <x:c r="K2" s="2"/>
      <x:c r="L2" s="2"/>
      <x:c r="M2" s="2"/>
      <x:c r="N2" s="2"/>
      <x:c r="O2" s="2"/>
      <x:c r="P2" s="2"/>
      <x:c r="Q2" s="2"/>
    </x:row>
    <x:row r="3" ht="26" customHeight="1">
      <x:c r="A3" s="7" t="str">
        <x:v>v1.0. Method 2026-10-19. Hypothetical January 2027 data.</x:v>
      </x:c>
      <x:c r="B3" s="8"/>
      <x:c r="C3" s="8"/>
      <x:c r="D3" s="8"/>
      <x:c r="E3" s="8"/>
      <x:c r="F3" s="8"/>
      <x:c r="G3" s="8"/>
      <x:c r="H3" s="8"/>
      <x:c r="I3" s="8"/>
      <x:c r="J3" s="8"/>
      <x:c r="K3" s="8"/>
      <x:c r="L3" s="8"/>
      <x:c r="M3" s="8"/>
      <x:c r="N3" s="8"/>
      <x:c r="O3" s="8"/>
      <x:c r="P3" s="8"/>
      <x:c r="Q3" s="8"/>
    </x:row>
    <x:row r="4" ht="26" customHeight="1">
      <x:c r="A4" s="2"/>
      <x:c r="B4" s="2"/>
      <x:c r="C4" s="2"/>
      <x:c r="D4" s="2"/>
      <x:c r="E4" s="2"/>
      <x:c r="F4" s="2"/>
      <x:c r="G4" s="2"/>
      <x:c r="H4" s="2"/>
      <x:c r="I4" s="2"/>
      <x:c r="J4" s="2"/>
      <x:c r="K4" s="2"/>
      <x:c r="L4" s="2"/>
      <x:c r="M4" s="2"/>
      <x:c r="N4" s="2"/>
      <x:c r="O4" s="2"/>
      <x:c r="P4" s="2"/>
      <x:c r="Q4" s="2"/>
    </x:row>
    <x:row r="5" ht="48" customHeight="1">
      <x:c r="A5" s="15" t="str">
        <x:v>Return key</x:v>
      </x:c>
      <x:c r="B5" s="15" t="str">
        <x:v>Item key</x:v>
      </x:c>
      <x:c r="C5" s="15" t="str">
        <x:v>Quarantine location</x:v>
      </x:c>
      <x:c r="D5" s="15" t="str">
        <x:v>Accepted units</x:v>
      </x:c>
      <x:c r="E5" s="15" t="str">
        <x:v>Restocked units</x:v>
      </x:c>
      <x:c r="F5" s="15" t="str">
        <x:v>Written-off units</x:v>
      </x:c>
      <x:c r="G5" s="15" t="str">
        <x:v>Approved credit units</x:v>
      </x:c>
      <x:c r="H5" s="15" t="str">
        <x:v>Reference unit cost</x:v>
      </x:c>
      <x:c r="I5" s="15" t="str">
        <x:v>Credit document</x:v>
      </x:c>
      <x:c r="J5" s="15" t="str">
        <x:v>Finance owner</x:v>
      </x:c>
      <x:c r="K5" s="15" t="str">
        <x:v>Disposition reference</x:v>
      </x:c>
      <x:c r="L5" s="15" t="str">
        <x:v>Credit date</x:v>
      </x:c>
      <x:c r="M5" s="15" t="str">
        <x:v>Credit units pending</x:v>
      </x:c>
      <x:c r="N5" s="15" t="str">
        <x:v>Reference amount pending</x:v>
      </x:c>
      <x:c r="O5" s="15" t="str">
        <x:v>Disposition difference</x:v>
      </x:c>
      <x:c r="P5" s="15" t="str">
        <x:v>Input issue</x:v>
      </x:c>
      <x:c r="Q5" s="15" t="str">
        <x:v>Movement difference</x:v>
      </x:c>
    </x:row>
    <x:row r="6" ht="26" customHeight="1">
      <x:c r="A6" s="10" t="str">
        <x:v>RMA-01</x:v>
      </x:c>
      <x:c r="B6" s="10" t="str">
        <x:v>KIT-02</x:v>
      </x:c>
      <x:c r="C6" s="10" t="str">
        <x:v>A-Q</x:v>
      </x:c>
      <x:c r="D6" s="10" t="n">
        <x:v>12</x:v>
      </x:c>
      <x:c r="E6" s="10" t="n">
        <x:v>5</x:v>
      </x:c>
      <x:c r="F6" s="10" t="n">
        <x:v>7</x:v>
      </x:c>
      <x:c r="G6" s="10" t="n">
        <x:v>4</x:v>
      </x:c>
      <x:c r="H6" s="21" t="n">
        <x:f>IF(COUNTA(A6:G6)+COUNTA(I6:L6)=0,"",IF(COUNTIFS('SKU Master'!$A$6:$A$35,B6,'SKU Master'!$I$6:$I$35,"No issue")=1,INDEX('SKU Master'!$D$6:$D$35,MATCH(B6,'SKU Master'!$A$6:$A$35,0)),""))</x:f>
        <x:v>30</x:v>
      </x:c>
      <x:c r="I6" s="10" t="str">
        <x:v>CN-04</x:v>
      </x:c>
      <x:c r="J6" s="10" t="str">
        <x:v>FIN-1</x:v>
      </x:c>
      <x:c r="K6" s="10" t="str">
        <x:v>DISP-5-7</x:v>
      </x:c>
      <x:c r="L6" s="11" t="d">
        <x:v>2027-01-25T00:00:00.000Z</x:v>
      </x:c>
      <x:c r="M6" s="2" t="n">
        <x:f>IF(COUNTA(A6:G6)+COUNTA(I6:L6)=0,"",IF(AND(ISNUMBER(F6),ISNUMBER(G6)),F6-G6,""))</x:f>
        <x:v>3</x:v>
      </x:c>
      <x:c r="N6" s="21" t="n">
        <x:f>IF(COUNTA(A6:G6)+COUNTA(I6:L6)=0,"",IF(AND(ISNUMBER(M6),ISNUMBER(H6)),M6*H6,""))</x:f>
        <x:v>90</x:v>
      </x:c>
      <x:c r="O6" s="2" t="n">
        <x:f>IF(COUNTA(A6:G6)+COUNTA(I6:L6)=0,"",IF(COUNT(D6:G6)=4,D6-E6-F6,""))</x:f>
        <x:v>0</x:v>
      </x:c>
      <x:c r="P6" s="2" t="str">
        <x:f>IF(COUNTA(A6:G6)+COUNTA(I6:L6)=0,"",IF(OR(A6="",COUNTIFS($A$6:$A$25,A6)&lt;&gt;1,B6="",COUNTIFS('SKU Master'!$A$6:$A$35,B6,'SKU Master'!$I$6:$I$35,"No issue")&lt;&gt;1,C6&lt;&gt;"A-Q",COUNT(D6:G6)&lt;&gt;4,D6&lt;=0,E6&lt;0,F6&lt;0,G6&lt;0,G6&gt;F6,D6&lt;&gt;INT(D6),E6&lt;&gt;INT(E6),F6&lt;&gt;INT(F6),G6&lt;&gt;INT(G6),NOT(ISNUMBER(H6)),K6="",O6&lt;&gt;0,AND(G6&gt;0,OR(I6="",COUNTIFS($I$6:$I$25,I6)&lt;&gt;1,J6="",NOT(ISNUMBER(L6)),L6&lt;'Instructions'!$B$5,L6&gt;'Instructions'!$B$6))),"Resolve","No issue"))</x:f>
        <x:v>No issue</x:v>
      </x:c>
      <x:c r="Q6" s="2" t="n">
        <x:f>IF(COUNTA(A6:G6)+COUNTA(I6:L6)=0,"",IF(COUNT(D6:G6)=4,ABS(D6-SUMIFS('Movement Ledger'!$G$6:$G$35,'Movement Ledger'!$D$6:$D$35,B6,'Movement Ledger'!$E$6:$E$35,C6,'Movement Ledger'!$F$6:$F$35,"Accepted return",'Movement Ledger'!$J$6:$J$35,"Posted",'Movement Ledger'!$O$6:$O$35,"No issue",'Movement Ledger'!$S$6:$S$35,A6))+ABS(E6-SUMIFS('Movement Ledger'!$G$6:$G$35,'Movement Ledger'!$D$6:$D$35,B6,'Movement Ledger'!$E$6:$E$35,C6,'Movement Ledger'!$F$6:$F$35,"Transfer out",'Movement Ledger'!$J$6:$J$35,"Posted",'Movement Ledger'!$O$6:$O$35,"No issue",'Movement Ledger'!$S$6:$S$35,A6))+ABS(F6-SUMIFS('Movement Ledger'!$G$6:$G$35,'Movement Ledger'!$D$6:$D$35,B6,'Movement Ledger'!$E$6:$E$35,C6,'Movement Ledger'!$F$6:$F$35,"Write-off",'Movement Ledger'!$J$6:$J$35,"Posted",'Movement Ledger'!$O$6:$O$35,"No issue",'Movement Ledger'!$S$6:$S$35,A6)),""))</x:f>
        <x:v>0</x:v>
      </x:c>
    </x:row>
    <x:row r="7" ht="26" customHeight="1">
      <x:c r="A7" s="10"/>
      <x:c r="B7" s="10"/>
      <x:c r="C7" s="10"/>
      <x:c r="D7" s="10"/>
      <x:c r="E7" s="10"/>
      <x:c r="F7" s="10"/>
      <x:c r="G7" s="10"/>
      <x:c r="H7" s="21" t="str">
        <x:f>IF(COUNTA(A7:G7)+COUNTA(I7:L7)=0,"",IF(COUNTIFS('SKU Master'!$A$6:$A$35,B7,'SKU Master'!$I$6:$I$35,"No issue")=1,INDEX('SKU Master'!$D$6:$D$35,MATCH(B7,'SKU Master'!$A$6:$A$35,0)),""))</x:f>
      </x:c>
      <x:c r="I7" s="10"/>
      <x:c r="J7" s="10"/>
      <x:c r="K7" s="10"/>
      <x:c r="L7" s="11"/>
      <x:c r="M7" s="2" t="str">
        <x:f>IF(COUNTA(A7:G7)+COUNTA(I7:L7)=0,"",IF(AND(ISNUMBER(F7),ISNUMBER(G7)),F7-G7,""))</x:f>
      </x:c>
      <x:c r="N7" s="21" t="str">
        <x:f>IF(COUNTA(A7:G7)+COUNTA(I7:L7)=0,"",IF(AND(ISNUMBER(M7),ISNUMBER(H7)),M7*H7,""))</x:f>
      </x:c>
      <x:c r="O7" s="2" t="str">
        <x:f>IF(COUNTA(A7:G7)+COUNTA(I7:L7)=0,"",IF(COUNT(D7:G7)=4,D7-E7-F7,""))</x:f>
      </x:c>
      <x:c r="P7" s="2" t="str">
        <x:f>IF(COUNTA(A7:G7)+COUNTA(I7:L7)=0,"",IF(OR(A7="",COUNTIFS($A$6:$A$25,A7)&lt;&gt;1,B7="",COUNTIFS('SKU Master'!$A$6:$A$35,B7,'SKU Master'!$I$6:$I$35,"No issue")&lt;&gt;1,C7&lt;&gt;"A-Q",COUNT(D7:G7)&lt;&gt;4,D7&lt;=0,E7&lt;0,F7&lt;0,G7&lt;0,G7&gt;F7,D7&lt;&gt;INT(D7),E7&lt;&gt;INT(E7),F7&lt;&gt;INT(F7),G7&lt;&gt;INT(G7),NOT(ISNUMBER(H7)),K7="",O7&lt;&gt;0,AND(G7&gt;0,OR(I7="",COUNTIFS($I$6:$I$25,I7)&lt;&gt;1,J7="",NOT(ISNUMBER(L7)),L7&lt;'Instructions'!$B$5,L7&gt;'Instructions'!$B$6))),"Resolve","No issue"))</x:f>
      </x:c>
      <x:c r="Q7" s="2" t="str">
        <x:f>IF(COUNTA(A7:G7)+COUNTA(I7:L7)=0,"",IF(COUNT(D7:G7)=4,ABS(D7-SUMIFS('Movement Ledger'!$G$6:$G$35,'Movement Ledger'!$D$6:$D$35,B7,'Movement Ledger'!$E$6:$E$35,C7,'Movement Ledger'!$F$6:$F$35,"Accepted return",'Movement Ledger'!$J$6:$J$35,"Posted",'Movement Ledger'!$O$6:$O$35,"No issue",'Movement Ledger'!$S$6:$S$35,A7))+ABS(E7-SUMIFS('Movement Ledger'!$G$6:$G$35,'Movement Ledger'!$D$6:$D$35,B7,'Movement Ledger'!$E$6:$E$35,C7,'Movement Ledger'!$F$6:$F$35,"Transfer out",'Movement Ledger'!$J$6:$J$35,"Posted",'Movement Ledger'!$O$6:$O$35,"No issue",'Movement Ledger'!$S$6:$S$35,A7))+ABS(F7-SUMIFS('Movement Ledger'!$G$6:$G$35,'Movement Ledger'!$D$6:$D$35,B7,'Movement Ledger'!$E$6:$E$35,C7,'Movement Ledger'!$F$6:$F$35,"Write-off",'Movement Ledger'!$J$6:$J$35,"Posted",'Movement Ledger'!$O$6:$O$35,"No issue",'Movement Ledger'!$S$6:$S$35,A7)),""))</x:f>
      </x:c>
    </x:row>
    <x:row r="8" ht="26" customHeight="1">
      <x:c r="A8" s="10"/>
      <x:c r="B8" s="10"/>
      <x:c r="C8" s="10"/>
      <x:c r="D8" s="10"/>
      <x:c r="E8" s="10"/>
      <x:c r="F8" s="10"/>
      <x:c r="G8" s="10"/>
      <x:c r="H8" s="21" t="str">
        <x:f>IF(COUNTA(A8:G8)+COUNTA(I8:L8)=0,"",IF(COUNTIFS('SKU Master'!$A$6:$A$35,B8,'SKU Master'!$I$6:$I$35,"No issue")=1,INDEX('SKU Master'!$D$6:$D$35,MATCH(B8,'SKU Master'!$A$6:$A$35,0)),""))</x:f>
      </x:c>
      <x:c r="I8" s="10"/>
      <x:c r="J8" s="10"/>
      <x:c r="K8" s="10"/>
      <x:c r="L8" s="11"/>
      <x:c r="M8" s="2" t="str">
        <x:f>IF(COUNTA(A8:G8)+COUNTA(I8:L8)=0,"",IF(AND(ISNUMBER(F8),ISNUMBER(G8)),F8-G8,""))</x:f>
      </x:c>
      <x:c r="N8" s="21" t="str">
        <x:f>IF(COUNTA(A8:G8)+COUNTA(I8:L8)=0,"",IF(AND(ISNUMBER(M8),ISNUMBER(H8)),M8*H8,""))</x:f>
      </x:c>
      <x:c r="O8" s="2" t="str">
        <x:f>IF(COUNTA(A8:G8)+COUNTA(I8:L8)=0,"",IF(COUNT(D8:G8)=4,D8-E8-F8,""))</x:f>
      </x:c>
      <x:c r="P8" s="2" t="str">
        <x:f>IF(COUNTA(A8:G8)+COUNTA(I8:L8)=0,"",IF(OR(A8="",COUNTIFS($A$6:$A$25,A8)&lt;&gt;1,B8="",COUNTIFS('SKU Master'!$A$6:$A$35,B8,'SKU Master'!$I$6:$I$35,"No issue")&lt;&gt;1,C8&lt;&gt;"A-Q",COUNT(D8:G8)&lt;&gt;4,D8&lt;=0,E8&lt;0,F8&lt;0,G8&lt;0,G8&gt;F8,D8&lt;&gt;INT(D8),E8&lt;&gt;INT(E8),F8&lt;&gt;INT(F8),G8&lt;&gt;INT(G8),NOT(ISNUMBER(H8)),K8="",O8&lt;&gt;0,AND(G8&gt;0,OR(I8="",COUNTIFS($I$6:$I$25,I8)&lt;&gt;1,J8="",NOT(ISNUMBER(L8)),L8&lt;'Instructions'!$B$5,L8&gt;'Instructions'!$B$6))),"Resolve","No issue"))</x:f>
      </x:c>
      <x:c r="Q8" s="2" t="str">
        <x:f>IF(COUNTA(A8:G8)+COUNTA(I8:L8)=0,"",IF(COUNT(D8:G8)=4,ABS(D8-SUMIFS('Movement Ledger'!$G$6:$G$35,'Movement Ledger'!$D$6:$D$35,B8,'Movement Ledger'!$E$6:$E$35,C8,'Movement Ledger'!$F$6:$F$35,"Accepted return",'Movement Ledger'!$J$6:$J$35,"Posted",'Movement Ledger'!$O$6:$O$35,"No issue",'Movement Ledger'!$S$6:$S$35,A8))+ABS(E8-SUMIFS('Movement Ledger'!$G$6:$G$35,'Movement Ledger'!$D$6:$D$35,B8,'Movement Ledger'!$E$6:$E$35,C8,'Movement Ledger'!$F$6:$F$35,"Transfer out",'Movement Ledger'!$J$6:$J$35,"Posted",'Movement Ledger'!$O$6:$O$35,"No issue",'Movement Ledger'!$S$6:$S$35,A8))+ABS(F8-SUMIFS('Movement Ledger'!$G$6:$G$35,'Movement Ledger'!$D$6:$D$35,B8,'Movement Ledger'!$E$6:$E$35,C8,'Movement Ledger'!$F$6:$F$35,"Write-off",'Movement Ledger'!$J$6:$J$35,"Posted",'Movement Ledger'!$O$6:$O$35,"No issue",'Movement Ledger'!$S$6:$S$35,A8)),""))</x:f>
      </x:c>
    </x:row>
    <x:row r="9" ht="26" customHeight="1">
      <x:c r="A9" s="10"/>
      <x:c r="B9" s="10"/>
      <x:c r="C9" s="10"/>
      <x:c r="D9" s="10"/>
      <x:c r="E9" s="10"/>
      <x:c r="F9" s="10"/>
      <x:c r="G9" s="10"/>
      <x:c r="H9" s="21" t="str">
        <x:f>IF(COUNTA(A9:G9)+COUNTA(I9:L9)=0,"",IF(COUNTIFS('SKU Master'!$A$6:$A$35,B9,'SKU Master'!$I$6:$I$35,"No issue")=1,INDEX('SKU Master'!$D$6:$D$35,MATCH(B9,'SKU Master'!$A$6:$A$35,0)),""))</x:f>
      </x:c>
      <x:c r="I9" s="10"/>
      <x:c r="J9" s="10"/>
      <x:c r="K9" s="10"/>
      <x:c r="L9" s="11"/>
      <x:c r="M9" s="2" t="str">
        <x:f>IF(COUNTA(A9:G9)+COUNTA(I9:L9)=0,"",IF(AND(ISNUMBER(F9),ISNUMBER(G9)),F9-G9,""))</x:f>
      </x:c>
      <x:c r="N9" s="21" t="str">
        <x:f>IF(COUNTA(A9:G9)+COUNTA(I9:L9)=0,"",IF(AND(ISNUMBER(M9),ISNUMBER(H9)),M9*H9,""))</x:f>
      </x:c>
      <x:c r="O9" s="2" t="str">
        <x:f>IF(COUNTA(A9:G9)+COUNTA(I9:L9)=0,"",IF(COUNT(D9:G9)=4,D9-E9-F9,""))</x:f>
      </x:c>
      <x:c r="P9" s="2" t="str">
        <x:f>IF(COUNTA(A9:G9)+COUNTA(I9:L9)=0,"",IF(OR(A9="",COUNTIFS($A$6:$A$25,A9)&lt;&gt;1,B9="",COUNTIFS('SKU Master'!$A$6:$A$35,B9,'SKU Master'!$I$6:$I$35,"No issue")&lt;&gt;1,C9&lt;&gt;"A-Q",COUNT(D9:G9)&lt;&gt;4,D9&lt;=0,E9&lt;0,F9&lt;0,G9&lt;0,G9&gt;F9,D9&lt;&gt;INT(D9),E9&lt;&gt;INT(E9),F9&lt;&gt;INT(F9),G9&lt;&gt;INT(G9),NOT(ISNUMBER(H9)),K9="",O9&lt;&gt;0,AND(G9&gt;0,OR(I9="",COUNTIFS($I$6:$I$25,I9)&lt;&gt;1,J9="",NOT(ISNUMBER(L9)),L9&lt;'Instructions'!$B$5,L9&gt;'Instructions'!$B$6))),"Resolve","No issue"))</x:f>
      </x:c>
      <x:c r="Q9" s="2" t="str">
        <x:f>IF(COUNTA(A9:G9)+COUNTA(I9:L9)=0,"",IF(COUNT(D9:G9)=4,ABS(D9-SUMIFS('Movement Ledger'!$G$6:$G$35,'Movement Ledger'!$D$6:$D$35,B9,'Movement Ledger'!$E$6:$E$35,C9,'Movement Ledger'!$F$6:$F$35,"Accepted return",'Movement Ledger'!$J$6:$J$35,"Posted",'Movement Ledger'!$O$6:$O$35,"No issue",'Movement Ledger'!$S$6:$S$35,A9))+ABS(E9-SUMIFS('Movement Ledger'!$G$6:$G$35,'Movement Ledger'!$D$6:$D$35,B9,'Movement Ledger'!$E$6:$E$35,C9,'Movement Ledger'!$F$6:$F$35,"Transfer out",'Movement Ledger'!$J$6:$J$35,"Posted",'Movement Ledger'!$O$6:$O$35,"No issue",'Movement Ledger'!$S$6:$S$35,A9))+ABS(F9-SUMIFS('Movement Ledger'!$G$6:$G$35,'Movement Ledger'!$D$6:$D$35,B9,'Movement Ledger'!$E$6:$E$35,C9,'Movement Ledger'!$F$6:$F$35,"Write-off",'Movement Ledger'!$J$6:$J$35,"Posted",'Movement Ledger'!$O$6:$O$35,"No issue",'Movement Ledger'!$S$6:$S$35,A9)),""))</x:f>
      </x:c>
    </x:row>
    <x:row r="10" ht="26" customHeight="1">
      <x:c r="A10" s="10"/>
      <x:c r="B10" s="10"/>
      <x:c r="C10" s="10"/>
      <x:c r="D10" s="10"/>
      <x:c r="E10" s="10"/>
      <x:c r="F10" s="10"/>
      <x:c r="G10" s="10"/>
      <x:c r="H10" s="21" t="str">
        <x:f>IF(COUNTA(A10:G10)+COUNTA(I10:L10)=0,"",IF(COUNTIFS('SKU Master'!$A$6:$A$35,B10,'SKU Master'!$I$6:$I$35,"No issue")=1,INDEX('SKU Master'!$D$6:$D$35,MATCH(B10,'SKU Master'!$A$6:$A$35,0)),""))</x:f>
      </x:c>
      <x:c r="I10" s="10"/>
      <x:c r="J10" s="10"/>
      <x:c r="K10" s="10"/>
      <x:c r="L10" s="11"/>
      <x:c r="M10" s="2" t="str">
        <x:f>IF(COUNTA(A10:G10)+COUNTA(I10:L10)=0,"",IF(AND(ISNUMBER(F10),ISNUMBER(G10)),F10-G10,""))</x:f>
      </x:c>
      <x:c r="N10" s="21" t="str">
        <x:f>IF(COUNTA(A10:G10)+COUNTA(I10:L10)=0,"",IF(AND(ISNUMBER(M10),ISNUMBER(H10)),M10*H10,""))</x:f>
      </x:c>
      <x:c r="O10" s="2" t="str">
        <x:f>IF(COUNTA(A10:G10)+COUNTA(I10:L10)=0,"",IF(COUNT(D10:G10)=4,D10-E10-F10,""))</x:f>
      </x:c>
      <x:c r="P10" s="2" t="str">
        <x:f>IF(COUNTA(A10:G10)+COUNTA(I10:L10)=0,"",IF(OR(A10="",COUNTIFS($A$6:$A$25,A10)&lt;&gt;1,B10="",COUNTIFS('SKU Master'!$A$6:$A$35,B10,'SKU Master'!$I$6:$I$35,"No issue")&lt;&gt;1,C10&lt;&gt;"A-Q",COUNT(D10:G10)&lt;&gt;4,D10&lt;=0,E10&lt;0,F10&lt;0,G10&lt;0,G10&gt;F10,D10&lt;&gt;INT(D10),E10&lt;&gt;INT(E10),F10&lt;&gt;INT(F10),G10&lt;&gt;INT(G10),NOT(ISNUMBER(H10)),K10="",O10&lt;&gt;0,AND(G10&gt;0,OR(I10="",COUNTIFS($I$6:$I$25,I10)&lt;&gt;1,J10="",NOT(ISNUMBER(L10)),L10&lt;'Instructions'!$B$5,L10&gt;'Instructions'!$B$6))),"Resolve","No issue"))</x:f>
      </x:c>
      <x:c r="Q10" s="2" t="str">
        <x:f>IF(COUNTA(A10:G10)+COUNTA(I10:L10)=0,"",IF(COUNT(D10:G10)=4,ABS(D10-SUMIFS('Movement Ledger'!$G$6:$G$35,'Movement Ledger'!$D$6:$D$35,B10,'Movement Ledger'!$E$6:$E$35,C10,'Movement Ledger'!$F$6:$F$35,"Accepted return",'Movement Ledger'!$J$6:$J$35,"Posted",'Movement Ledger'!$O$6:$O$35,"No issue",'Movement Ledger'!$S$6:$S$35,A10))+ABS(E10-SUMIFS('Movement Ledger'!$G$6:$G$35,'Movement Ledger'!$D$6:$D$35,B10,'Movement Ledger'!$E$6:$E$35,C10,'Movement Ledger'!$F$6:$F$35,"Transfer out",'Movement Ledger'!$J$6:$J$35,"Posted",'Movement Ledger'!$O$6:$O$35,"No issue",'Movement Ledger'!$S$6:$S$35,A10))+ABS(F10-SUMIFS('Movement Ledger'!$G$6:$G$35,'Movement Ledger'!$D$6:$D$35,B10,'Movement Ledger'!$E$6:$E$35,C10,'Movement Ledger'!$F$6:$F$35,"Write-off",'Movement Ledger'!$J$6:$J$35,"Posted",'Movement Ledger'!$O$6:$O$35,"No issue",'Movement Ledger'!$S$6:$S$35,A10)),""))</x:f>
      </x:c>
    </x:row>
    <x:row r="11" ht="26" customHeight="1">
      <x:c r="A11" s="10"/>
      <x:c r="B11" s="10"/>
      <x:c r="C11" s="10"/>
      <x:c r="D11" s="10"/>
      <x:c r="E11" s="10"/>
      <x:c r="F11" s="10"/>
      <x:c r="G11" s="10"/>
      <x:c r="H11" s="21" t="str">
        <x:f>IF(COUNTA(A11:G11)+COUNTA(I11:L11)=0,"",IF(COUNTIFS('SKU Master'!$A$6:$A$35,B11,'SKU Master'!$I$6:$I$35,"No issue")=1,INDEX('SKU Master'!$D$6:$D$35,MATCH(B11,'SKU Master'!$A$6:$A$35,0)),""))</x:f>
      </x:c>
      <x:c r="I11" s="10"/>
      <x:c r="J11" s="10"/>
      <x:c r="K11" s="10"/>
      <x:c r="L11" s="11"/>
      <x:c r="M11" s="2" t="str">
        <x:f>IF(COUNTA(A11:G11)+COUNTA(I11:L11)=0,"",IF(AND(ISNUMBER(F11),ISNUMBER(G11)),F11-G11,""))</x:f>
      </x:c>
      <x:c r="N11" s="21" t="str">
        <x:f>IF(COUNTA(A11:G11)+COUNTA(I11:L11)=0,"",IF(AND(ISNUMBER(M11),ISNUMBER(H11)),M11*H11,""))</x:f>
      </x:c>
      <x:c r="O11" s="2" t="str">
        <x:f>IF(COUNTA(A11:G11)+COUNTA(I11:L11)=0,"",IF(COUNT(D11:G11)=4,D11-E11-F11,""))</x:f>
      </x:c>
      <x:c r="P11" s="2" t="str">
        <x:f>IF(COUNTA(A11:G11)+COUNTA(I11:L11)=0,"",IF(OR(A11="",COUNTIFS($A$6:$A$25,A11)&lt;&gt;1,B11="",COUNTIFS('SKU Master'!$A$6:$A$35,B11,'SKU Master'!$I$6:$I$35,"No issue")&lt;&gt;1,C11&lt;&gt;"A-Q",COUNT(D11:G11)&lt;&gt;4,D11&lt;=0,E11&lt;0,F11&lt;0,G11&lt;0,G11&gt;F11,D11&lt;&gt;INT(D11),E11&lt;&gt;INT(E11),F11&lt;&gt;INT(F11),G11&lt;&gt;INT(G11),NOT(ISNUMBER(H11)),K11="",O11&lt;&gt;0,AND(G11&gt;0,OR(I11="",COUNTIFS($I$6:$I$25,I11)&lt;&gt;1,J11="",NOT(ISNUMBER(L11)),L11&lt;'Instructions'!$B$5,L11&gt;'Instructions'!$B$6))),"Resolve","No issue"))</x:f>
      </x:c>
      <x:c r="Q11" s="2" t="str">
        <x:f>IF(COUNTA(A11:G11)+COUNTA(I11:L11)=0,"",IF(COUNT(D11:G11)=4,ABS(D11-SUMIFS('Movement Ledger'!$G$6:$G$35,'Movement Ledger'!$D$6:$D$35,B11,'Movement Ledger'!$E$6:$E$35,C11,'Movement Ledger'!$F$6:$F$35,"Accepted return",'Movement Ledger'!$J$6:$J$35,"Posted",'Movement Ledger'!$O$6:$O$35,"No issue",'Movement Ledger'!$S$6:$S$35,A11))+ABS(E11-SUMIFS('Movement Ledger'!$G$6:$G$35,'Movement Ledger'!$D$6:$D$35,B11,'Movement Ledger'!$E$6:$E$35,C11,'Movement Ledger'!$F$6:$F$35,"Transfer out",'Movement Ledger'!$J$6:$J$35,"Posted",'Movement Ledger'!$O$6:$O$35,"No issue",'Movement Ledger'!$S$6:$S$35,A11))+ABS(F11-SUMIFS('Movement Ledger'!$G$6:$G$35,'Movement Ledger'!$D$6:$D$35,B11,'Movement Ledger'!$E$6:$E$35,C11,'Movement Ledger'!$F$6:$F$35,"Write-off",'Movement Ledger'!$J$6:$J$35,"Posted",'Movement Ledger'!$O$6:$O$35,"No issue",'Movement Ledger'!$S$6:$S$35,A11)),""))</x:f>
      </x:c>
    </x:row>
    <x:row r="12" ht="26" customHeight="1">
      <x:c r="A12" s="10"/>
      <x:c r="B12" s="10"/>
      <x:c r="C12" s="10"/>
      <x:c r="D12" s="10"/>
      <x:c r="E12" s="10"/>
      <x:c r="F12" s="10"/>
      <x:c r="G12" s="10"/>
      <x:c r="H12" s="21" t="str">
        <x:f>IF(COUNTA(A12:G12)+COUNTA(I12:L12)=0,"",IF(COUNTIFS('SKU Master'!$A$6:$A$35,B12,'SKU Master'!$I$6:$I$35,"No issue")=1,INDEX('SKU Master'!$D$6:$D$35,MATCH(B12,'SKU Master'!$A$6:$A$35,0)),""))</x:f>
      </x:c>
      <x:c r="I12" s="10"/>
      <x:c r="J12" s="10"/>
      <x:c r="K12" s="10"/>
      <x:c r="L12" s="11"/>
      <x:c r="M12" s="2" t="str">
        <x:f>IF(COUNTA(A12:G12)+COUNTA(I12:L12)=0,"",IF(AND(ISNUMBER(F12),ISNUMBER(G12)),F12-G12,""))</x:f>
      </x:c>
      <x:c r="N12" s="21" t="str">
        <x:f>IF(COUNTA(A12:G12)+COUNTA(I12:L12)=0,"",IF(AND(ISNUMBER(M12),ISNUMBER(H12)),M12*H12,""))</x:f>
      </x:c>
      <x:c r="O12" s="2" t="str">
        <x:f>IF(COUNTA(A12:G12)+COUNTA(I12:L12)=0,"",IF(COUNT(D12:G12)=4,D12-E12-F12,""))</x:f>
      </x:c>
      <x:c r="P12" s="2" t="str">
        <x:f>IF(COUNTA(A12:G12)+COUNTA(I12:L12)=0,"",IF(OR(A12="",COUNTIFS($A$6:$A$25,A12)&lt;&gt;1,B12="",COUNTIFS('SKU Master'!$A$6:$A$35,B12,'SKU Master'!$I$6:$I$35,"No issue")&lt;&gt;1,C12&lt;&gt;"A-Q",COUNT(D12:G12)&lt;&gt;4,D12&lt;=0,E12&lt;0,F12&lt;0,G12&lt;0,G12&gt;F12,D12&lt;&gt;INT(D12),E12&lt;&gt;INT(E12),F12&lt;&gt;INT(F12),G12&lt;&gt;INT(G12),NOT(ISNUMBER(H12)),K12="",O12&lt;&gt;0,AND(G12&gt;0,OR(I12="",COUNTIFS($I$6:$I$25,I12)&lt;&gt;1,J12="",NOT(ISNUMBER(L12)),L12&lt;'Instructions'!$B$5,L12&gt;'Instructions'!$B$6))),"Resolve","No issue"))</x:f>
      </x:c>
      <x:c r="Q12" s="2" t="str">
        <x:f>IF(COUNTA(A12:G12)+COUNTA(I12:L12)=0,"",IF(COUNT(D12:G12)=4,ABS(D12-SUMIFS('Movement Ledger'!$G$6:$G$35,'Movement Ledger'!$D$6:$D$35,B12,'Movement Ledger'!$E$6:$E$35,C12,'Movement Ledger'!$F$6:$F$35,"Accepted return",'Movement Ledger'!$J$6:$J$35,"Posted",'Movement Ledger'!$O$6:$O$35,"No issue",'Movement Ledger'!$S$6:$S$35,A12))+ABS(E12-SUMIFS('Movement Ledger'!$G$6:$G$35,'Movement Ledger'!$D$6:$D$35,B12,'Movement Ledger'!$E$6:$E$35,C12,'Movement Ledger'!$F$6:$F$35,"Transfer out",'Movement Ledger'!$J$6:$J$35,"Posted",'Movement Ledger'!$O$6:$O$35,"No issue",'Movement Ledger'!$S$6:$S$35,A12))+ABS(F12-SUMIFS('Movement Ledger'!$G$6:$G$35,'Movement Ledger'!$D$6:$D$35,B12,'Movement Ledger'!$E$6:$E$35,C12,'Movement Ledger'!$F$6:$F$35,"Write-off",'Movement Ledger'!$J$6:$J$35,"Posted",'Movement Ledger'!$O$6:$O$35,"No issue",'Movement Ledger'!$S$6:$S$35,A12)),""))</x:f>
      </x:c>
    </x:row>
    <x:row r="13" ht="26" customHeight="1">
      <x:c r="A13" s="10"/>
      <x:c r="B13" s="10"/>
      <x:c r="C13" s="10"/>
      <x:c r="D13" s="10"/>
      <x:c r="E13" s="10"/>
      <x:c r="F13" s="10"/>
      <x:c r="G13" s="10"/>
      <x:c r="H13" s="21" t="str">
        <x:f>IF(COUNTA(A13:G13)+COUNTA(I13:L13)=0,"",IF(COUNTIFS('SKU Master'!$A$6:$A$35,B13,'SKU Master'!$I$6:$I$35,"No issue")=1,INDEX('SKU Master'!$D$6:$D$35,MATCH(B13,'SKU Master'!$A$6:$A$35,0)),""))</x:f>
      </x:c>
      <x:c r="I13" s="10"/>
      <x:c r="J13" s="10"/>
      <x:c r="K13" s="10"/>
      <x:c r="L13" s="11"/>
      <x:c r="M13" s="2" t="str">
        <x:f>IF(COUNTA(A13:G13)+COUNTA(I13:L13)=0,"",IF(AND(ISNUMBER(F13),ISNUMBER(G13)),F13-G13,""))</x:f>
      </x:c>
      <x:c r="N13" s="21" t="str">
        <x:f>IF(COUNTA(A13:G13)+COUNTA(I13:L13)=0,"",IF(AND(ISNUMBER(M13),ISNUMBER(H13)),M13*H13,""))</x:f>
      </x:c>
      <x:c r="O13" s="2" t="str">
        <x:f>IF(COUNTA(A13:G13)+COUNTA(I13:L13)=0,"",IF(COUNT(D13:G13)=4,D13-E13-F13,""))</x:f>
      </x:c>
      <x:c r="P13" s="2" t="str">
        <x:f>IF(COUNTA(A13:G13)+COUNTA(I13:L13)=0,"",IF(OR(A13="",COUNTIFS($A$6:$A$25,A13)&lt;&gt;1,B13="",COUNTIFS('SKU Master'!$A$6:$A$35,B13,'SKU Master'!$I$6:$I$35,"No issue")&lt;&gt;1,C13&lt;&gt;"A-Q",COUNT(D13:G13)&lt;&gt;4,D13&lt;=0,E13&lt;0,F13&lt;0,G13&lt;0,G13&gt;F13,D13&lt;&gt;INT(D13),E13&lt;&gt;INT(E13),F13&lt;&gt;INT(F13),G13&lt;&gt;INT(G13),NOT(ISNUMBER(H13)),K13="",O13&lt;&gt;0,AND(G13&gt;0,OR(I13="",COUNTIFS($I$6:$I$25,I13)&lt;&gt;1,J13="",NOT(ISNUMBER(L13)),L13&lt;'Instructions'!$B$5,L13&gt;'Instructions'!$B$6))),"Resolve","No issue"))</x:f>
      </x:c>
      <x:c r="Q13" s="2" t="str">
        <x:f>IF(COUNTA(A13:G13)+COUNTA(I13:L13)=0,"",IF(COUNT(D13:G13)=4,ABS(D13-SUMIFS('Movement Ledger'!$G$6:$G$35,'Movement Ledger'!$D$6:$D$35,B13,'Movement Ledger'!$E$6:$E$35,C13,'Movement Ledger'!$F$6:$F$35,"Accepted return",'Movement Ledger'!$J$6:$J$35,"Posted",'Movement Ledger'!$O$6:$O$35,"No issue",'Movement Ledger'!$S$6:$S$35,A13))+ABS(E13-SUMIFS('Movement Ledger'!$G$6:$G$35,'Movement Ledger'!$D$6:$D$35,B13,'Movement Ledger'!$E$6:$E$35,C13,'Movement Ledger'!$F$6:$F$35,"Transfer out",'Movement Ledger'!$J$6:$J$35,"Posted",'Movement Ledger'!$O$6:$O$35,"No issue",'Movement Ledger'!$S$6:$S$35,A13))+ABS(F13-SUMIFS('Movement Ledger'!$G$6:$G$35,'Movement Ledger'!$D$6:$D$35,B13,'Movement Ledger'!$E$6:$E$35,C13,'Movement Ledger'!$F$6:$F$35,"Write-off",'Movement Ledger'!$J$6:$J$35,"Posted",'Movement Ledger'!$O$6:$O$35,"No issue",'Movement Ledger'!$S$6:$S$35,A13)),""))</x:f>
      </x:c>
    </x:row>
    <x:row r="14" ht="26" customHeight="1">
      <x:c r="A14" s="10"/>
      <x:c r="B14" s="10"/>
      <x:c r="C14" s="10"/>
      <x:c r="D14" s="10"/>
      <x:c r="E14" s="10"/>
      <x:c r="F14" s="10"/>
      <x:c r="G14" s="10"/>
      <x:c r="H14" s="21" t="str">
        <x:f>IF(COUNTA(A14:G14)+COUNTA(I14:L14)=0,"",IF(COUNTIFS('SKU Master'!$A$6:$A$35,B14,'SKU Master'!$I$6:$I$35,"No issue")=1,INDEX('SKU Master'!$D$6:$D$35,MATCH(B14,'SKU Master'!$A$6:$A$35,0)),""))</x:f>
      </x:c>
      <x:c r="I14" s="10"/>
      <x:c r="J14" s="10"/>
      <x:c r="K14" s="10"/>
      <x:c r="L14" s="11"/>
      <x:c r="M14" s="2" t="str">
        <x:f>IF(COUNTA(A14:G14)+COUNTA(I14:L14)=0,"",IF(AND(ISNUMBER(F14),ISNUMBER(G14)),F14-G14,""))</x:f>
      </x:c>
      <x:c r="N14" s="21" t="str">
        <x:f>IF(COUNTA(A14:G14)+COUNTA(I14:L14)=0,"",IF(AND(ISNUMBER(M14),ISNUMBER(H14)),M14*H14,""))</x:f>
      </x:c>
      <x:c r="O14" s="2" t="str">
        <x:f>IF(COUNTA(A14:G14)+COUNTA(I14:L14)=0,"",IF(COUNT(D14:G14)=4,D14-E14-F14,""))</x:f>
      </x:c>
      <x:c r="P14" s="2" t="str">
        <x:f>IF(COUNTA(A14:G14)+COUNTA(I14:L14)=0,"",IF(OR(A14="",COUNTIFS($A$6:$A$25,A14)&lt;&gt;1,B14="",COUNTIFS('SKU Master'!$A$6:$A$35,B14,'SKU Master'!$I$6:$I$35,"No issue")&lt;&gt;1,C14&lt;&gt;"A-Q",COUNT(D14:G14)&lt;&gt;4,D14&lt;=0,E14&lt;0,F14&lt;0,G14&lt;0,G14&gt;F14,D14&lt;&gt;INT(D14),E14&lt;&gt;INT(E14),F14&lt;&gt;INT(F14),G14&lt;&gt;INT(G14),NOT(ISNUMBER(H14)),K14="",O14&lt;&gt;0,AND(G14&gt;0,OR(I14="",COUNTIFS($I$6:$I$25,I14)&lt;&gt;1,J14="",NOT(ISNUMBER(L14)),L14&lt;'Instructions'!$B$5,L14&gt;'Instructions'!$B$6))),"Resolve","No issue"))</x:f>
      </x:c>
      <x:c r="Q14" s="2" t="str">
        <x:f>IF(COUNTA(A14:G14)+COUNTA(I14:L14)=0,"",IF(COUNT(D14:G14)=4,ABS(D14-SUMIFS('Movement Ledger'!$G$6:$G$35,'Movement Ledger'!$D$6:$D$35,B14,'Movement Ledger'!$E$6:$E$35,C14,'Movement Ledger'!$F$6:$F$35,"Accepted return",'Movement Ledger'!$J$6:$J$35,"Posted",'Movement Ledger'!$O$6:$O$35,"No issue",'Movement Ledger'!$S$6:$S$35,A14))+ABS(E14-SUMIFS('Movement Ledger'!$G$6:$G$35,'Movement Ledger'!$D$6:$D$35,B14,'Movement Ledger'!$E$6:$E$35,C14,'Movement Ledger'!$F$6:$F$35,"Transfer out",'Movement Ledger'!$J$6:$J$35,"Posted",'Movement Ledger'!$O$6:$O$35,"No issue",'Movement Ledger'!$S$6:$S$35,A14))+ABS(F14-SUMIFS('Movement Ledger'!$G$6:$G$35,'Movement Ledger'!$D$6:$D$35,B14,'Movement Ledger'!$E$6:$E$35,C14,'Movement Ledger'!$F$6:$F$35,"Write-off",'Movement Ledger'!$J$6:$J$35,"Posted",'Movement Ledger'!$O$6:$O$35,"No issue",'Movement Ledger'!$S$6:$S$35,A14)),""))</x:f>
      </x:c>
    </x:row>
    <x:row r="15" ht="26" customHeight="1">
      <x:c r="A15" s="10"/>
      <x:c r="B15" s="10"/>
      <x:c r="C15" s="10"/>
      <x:c r="D15" s="10"/>
      <x:c r="E15" s="10"/>
      <x:c r="F15" s="10"/>
      <x:c r="G15" s="10"/>
      <x:c r="H15" s="21" t="str">
        <x:f>IF(COUNTA(A15:G15)+COUNTA(I15:L15)=0,"",IF(COUNTIFS('SKU Master'!$A$6:$A$35,B15,'SKU Master'!$I$6:$I$35,"No issue")=1,INDEX('SKU Master'!$D$6:$D$35,MATCH(B15,'SKU Master'!$A$6:$A$35,0)),""))</x:f>
      </x:c>
      <x:c r="I15" s="10"/>
      <x:c r="J15" s="10"/>
      <x:c r="K15" s="10"/>
      <x:c r="L15" s="11"/>
      <x:c r="M15" s="2" t="str">
        <x:f>IF(COUNTA(A15:G15)+COUNTA(I15:L15)=0,"",IF(AND(ISNUMBER(F15),ISNUMBER(G15)),F15-G15,""))</x:f>
      </x:c>
      <x:c r="N15" s="21" t="str">
        <x:f>IF(COUNTA(A15:G15)+COUNTA(I15:L15)=0,"",IF(AND(ISNUMBER(M15),ISNUMBER(H15)),M15*H15,""))</x:f>
      </x:c>
      <x:c r="O15" s="2" t="str">
        <x:f>IF(COUNTA(A15:G15)+COUNTA(I15:L15)=0,"",IF(COUNT(D15:G15)=4,D15-E15-F15,""))</x:f>
      </x:c>
      <x:c r="P15" s="2" t="str">
        <x:f>IF(COUNTA(A15:G15)+COUNTA(I15:L15)=0,"",IF(OR(A15="",COUNTIFS($A$6:$A$25,A15)&lt;&gt;1,B15="",COUNTIFS('SKU Master'!$A$6:$A$35,B15,'SKU Master'!$I$6:$I$35,"No issue")&lt;&gt;1,C15&lt;&gt;"A-Q",COUNT(D15:G15)&lt;&gt;4,D15&lt;=0,E15&lt;0,F15&lt;0,G15&lt;0,G15&gt;F15,D15&lt;&gt;INT(D15),E15&lt;&gt;INT(E15),F15&lt;&gt;INT(F15),G15&lt;&gt;INT(G15),NOT(ISNUMBER(H15)),K15="",O15&lt;&gt;0,AND(G15&gt;0,OR(I15="",COUNTIFS($I$6:$I$25,I15)&lt;&gt;1,J15="",NOT(ISNUMBER(L15)),L15&lt;'Instructions'!$B$5,L15&gt;'Instructions'!$B$6))),"Resolve","No issue"))</x:f>
      </x:c>
      <x:c r="Q15" s="2" t="str">
        <x:f>IF(COUNTA(A15:G15)+COUNTA(I15:L15)=0,"",IF(COUNT(D15:G15)=4,ABS(D15-SUMIFS('Movement Ledger'!$G$6:$G$35,'Movement Ledger'!$D$6:$D$35,B15,'Movement Ledger'!$E$6:$E$35,C15,'Movement Ledger'!$F$6:$F$35,"Accepted return",'Movement Ledger'!$J$6:$J$35,"Posted",'Movement Ledger'!$O$6:$O$35,"No issue",'Movement Ledger'!$S$6:$S$35,A15))+ABS(E15-SUMIFS('Movement Ledger'!$G$6:$G$35,'Movement Ledger'!$D$6:$D$35,B15,'Movement Ledger'!$E$6:$E$35,C15,'Movement Ledger'!$F$6:$F$35,"Transfer out",'Movement Ledger'!$J$6:$J$35,"Posted",'Movement Ledger'!$O$6:$O$35,"No issue",'Movement Ledger'!$S$6:$S$35,A15))+ABS(F15-SUMIFS('Movement Ledger'!$G$6:$G$35,'Movement Ledger'!$D$6:$D$35,B15,'Movement Ledger'!$E$6:$E$35,C15,'Movement Ledger'!$F$6:$F$35,"Write-off",'Movement Ledger'!$J$6:$J$35,"Posted",'Movement Ledger'!$O$6:$O$35,"No issue",'Movement Ledger'!$S$6:$S$35,A15)),""))</x:f>
      </x:c>
    </x:row>
    <x:row r="16" ht="26" customHeight="1">
      <x:c r="A16" s="10"/>
      <x:c r="B16" s="10"/>
      <x:c r="C16" s="10"/>
      <x:c r="D16" s="10"/>
      <x:c r="E16" s="10"/>
      <x:c r="F16" s="10"/>
      <x:c r="G16" s="10"/>
      <x:c r="H16" s="21" t="str">
        <x:f>IF(COUNTA(A16:G16)+COUNTA(I16:L16)=0,"",IF(COUNTIFS('SKU Master'!$A$6:$A$35,B16,'SKU Master'!$I$6:$I$35,"No issue")=1,INDEX('SKU Master'!$D$6:$D$35,MATCH(B16,'SKU Master'!$A$6:$A$35,0)),""))</x:f>
      </x:c>
      <x:c r="I16" s="10"/>
      <x:c r="J16" s="10"/>
      <x:c r="K16" s="10"/>
      <x:c r="L16" s="11"/>
      <x:c r="M16" s="2" t="str">
        <x:f>IF(COUNTA(A16:G16)+COUNTA(I16:L16)=0,"",IF(AND(ISNUMBER(F16),ISNUMBER(G16)),F16-G16,""))</x:f>
      </x:c>
      <x:c r="N16" s="21" t="str">
        <x:f>IF(COUNTA(A16:G16)+COUNTA(I16:L16)=0,"",IF(AND(ISNUMBER(M16),ISNUMBER(H16)),M16*H16,""))</x:f>
      </x:c>
      <x:c r="O16" s="2" t="str">
        <x:f>IF(COUNTA(A16:G16)+COUNTA(I16:L16)=0,"",IF(COUNT(D16:G16)=4,D16-E16-F16,""))</x:f>
      </x:c>
      <x:c r="P16" s="2" t="str">
        <x:f>IF(COUNTA(A16:G16)+COUNTA(I16:L16)=0,"",IF(OR(A16="",COUNTIFS($A$6:$A$25,A16)&lt;&gt;1,B16="",COUNTIFS('SKU Master'!$A$6:$A$35,B16,'SKU Master'!$I$6:$I$35,"No issue")&lt;&gt;1,C16&lt;&gt;"A-Q",COUNT(D16:G16)&lt;&gt;4,D16&lt;=0,E16&lt;0,F16&lt;0,G16&lt;0,G16&gt;F16,D16&lt;&gt;INT(D16),E16&lt;&gt;INT(E16),F16&lt;&gt;INT(F16),G16&lt;&gt;INT(G16),NOT(ISNUMBER(H16)),K16="",O16&lt;&gt;0,AND(G16&gt;0,OR(I16="",COUNTIFS($I$6:$I$25,I16)&lt;&gt;1,J16="",NOT(ISNUMBER(L16)),L16&lt;'Instructions'!$B$5,L16&gt;'Instructions'!$B$6))),"Resolve","No issue"))</x:f>
      </x:c>
      <x:c r="Q16" s="2" t="str">
        <x:f>IF(COUNTA(A16:G16)+COUNTA(I16:L16)=0,"",IF(COUNT(D16:G16)=4,ABS(D16-SUMIFS('Movement Ledger'!$G$6:$G$35,'Movement Ledger'!$D$6:$D$35,B16,'Movement Ledger'!$E$6:$E$35,C16,'Movement Ledger'!$F$6:$F$35,"Accepted return",'Movement Ledger'!$J$6:$J$35,"Posted",'Movement Ledger'!$O$6:$O$35,"No issue",'Movement Ledger'!$S$6:$S$35,A16))+ABS(E16-SUMIFS('Movement Ledger'!$G$6:$G$35,'Movement Ledger'!$D$6:$D$35,B16,'Movement Ledger'!$E$6:$E$35,C16,'Movement Ledger'!$F$6:$F$35,"Transfer out",'Movement Ledger'!$J$6:$J$35,"Posted",'Movement Ledger'!$O$6:$O$35,"No issue",'Movement Ledger'!$S$6:$S$35,A16))+ABS(F16-SUMIFS('Movement Ledger'!$G$6:$G$35,'Movement Ledger'!$D$6:$D$35,B16,'Movement Ledger'!$E$6:$E$35,C16,'Movement Ledger'!$F$6:$F$35,"Write-off",'Movement Ledger'!$J$6:$J$35,"Posted",'Movement Ledger'!$O$6:$O$35,"No issue",'Movement Ledger'!$S$6:$S$35,A16)),""))</x:f>
      </x:c>
    </x:row>
    <x:row r="17" ht="26" customHeight="1">
      <x:c r="A17" s="10"/>
      <x:c r="B17" s="10"/>
      <x:c r="C17" s="10"/>
      <x:c r="D17" s="10"/>
      <x:c r="E17" s="10"/>
      <x:c r="F17" s="10"/>
      <x:c r="G17" s="10"/>
      <x:c r="H17" s="21" t="str">
        <x:f>IF(COUNTA(A17:G17)+COUNTA(I17:L17)=0,"",IF(COUNTIFS('SKU Master'!$A$6:$A$35,B17,'SKU Master'!$I$6:$I$35,"No issue")=1,INDEX('SKU Master'!$D$6:$D$35,MATCH(B17,'SKU Master'!$A$6:$A$35,0)),""))</x:f>
      </x:c>
      <x:c r="I17" s="10"/>
      <x:c r="J17" s="10"/>
      <x:c r="K17" s="10"/>
      <x:c r="L17" s="11"/>
      <x:c r="M17" s="2" t="str">
        <x:f>IF(COUNTA(A17:G17)+COUNTA(I17:L17)=0,"",IF(AND(ISNUMBER(F17),ISNUMBER(G17)),F17-G17,""))</x:f>
      </x:c>
      <x:c r="N17" s="21" t="str">
        <x:f>IF(COUNTA(A17:G17)+COUNTA(I17:L17)=0,"",IF(AND(ISNUMBER(M17),ISNUMBER(H17)),M17*H17,""))</x:f>
      </x:c>
      <x:c r="O17" s="2" t="str">
        <x:f>IF(COUNTA(A17:G17)+COUNTA(I17:L17)=0,"",IF(COUNT(D17:G17)=4,D17-E17-F17,""))</x:f>
      </x:c>
      <x:c r="P17" s="2" t="str">
        <x:f>IF(COUNTA(A17:G17)+COUNTA(I17:L17)=0,"",IF(OR(A17="",COUNTIFS($A$6:$A$25,A17)&lt;&gt;1,B17="",COUNTIFS('SKU Master'!$A$6:$A$35,B17,'SKU Master'!$I$6:$I$35,"No issue")&lt;&gt;1,C17&lt;&gt;"A-Q",COUNT(D17:G17)&lt;&gt;4,D17&lt;=0,E17&lt;0,F17&lt;0,G17&lt;0,G17&gt;F17,D17&lt;&gt;INT(D17),E17&lt;&gt;INT(E17),F17&lt;&gt;INT(F17),G17&lt;&gt;INT(G17),NOT(ISNUMBER(H17)),K17="",O17&lt;&gt;0,AND(G17&gt;0,OR(I17="",COUNTIFS($I$6:$I$25,I17)&lt;&gt;1,J17="",NOT(ISNUMBER(L17)),L17&lt;'Instructions'!$B$5,L17&gt;'Instructions'!$B$6))),"Resolve","No issue"))</x:f>
      </x:c>
      <x:c r="Q17" s="2" t="str">
        <x:f>IF(COUNTA(A17:G17)+COUNTA(I17:L17)=0,"",IF(COUNT(D17:G17)=4,ABS(D17-SUMIFS('Movement Ledger'!$G$6:$G$35,'Movement Ledger'!$D$6:$D$35,B17,'Movement Ledger'!$E$6:$E$35,C17,'Movement Ledger'!$F$6:$F$35,"Accepted return",'Movement Ledger'!$J$6:$J$35,"Posted",'Movement Ledger'!$O$6:$O$35,"No issue",'Movement Ledger'!$S$6:$S$35,A17))+ABS(E17-SUMIFS('Movement Ledger'!$G$6:$G$35,'Movement Ledger'!$D$6:$D$35,B17,'Movement Ledger'!$E$6:$E$35,C17,'Movement Ledger'!$F$6:$F$35,"Transfer out",'Movement Ledger'!$J$6:$J$35,"Posted",'Movement Ledger'!$O$6:$O$35,"No issue",'Movement Ledger'!$S$6:$S$35,A17))+ABS(F17-SUMIFS('Movement Ledger'!$G$6:$G$35,'Movement Ledger'!$D$6:$D$35,B17,'Movement Ledger'!$E$6:$E$35,C17,'Movement Ledger'!$F$6:$F$35,"Write-off",'Movement Ledger'!$J$6:$J$35,"Posted",'Movement Ledger'!$O$6:$O$35,"No issue",'Movement Ledger'!$S$6:$S$35,A17)),""))</x:f>
      </x:c>
    </x:row>
    <x:row r="18" ht="26" customHeight="1">
      <x:c r="A18" s="10"/>
      <x:c r="B18" s="10"/>
      <x:c r="C18" s="10"/>
      <x:c r="D18" s="10"/>
      <x:c r="E18" s="10"/>
      <x:c r="F18" s="10"/>
      <x:c r="G18" s="10"/>
      <x:c r="H18" s="21" t="str">
        <x:f>IF(COUNTA(A18:G18)+COUNTA(I18:L18)=0,"",IF(COUNTIFS('SKU Master'!$A$6:$A$35,B18,'SKU Master'!$I$6:$I$35,"No issue")=1,INDEX('SKU Master'!$D$6:$D$35,MATCH(B18,'SKU Master'!$A$6:$A$35,0)),""))</x:f>
      </x:c>
      <x:c r="I18" s="10"/>
      <x:c r="J18" s="10"/>
      <x:c r="K18" s="10"/>
      <x:c r="L18" s="11"/>
      <x:c r="M18" s="2" t="str">
        <x:f>IF(COUNTA(A18:G18)+COUNTA(I18:L18)=0,"",IF(AND(ISNUMBER(F18),ISNUMBER(G18)),F18-G18,""))</x:f>
      </x:c>
      <x:c r="N18" s="21" t="str">
        <x:f>IF(COUNTA(A18:G18)+COUNTA(I18:L18)=0,"",IF(AND(ISNUMBER(M18),ISNUMBER(H18)),M18*H18,""))</x:f>
      </x:c>
      <x:c r="O18" s="2" t="str">
        <x:f>IF(COUNTA(A18:G18)+COUNTA(I18:L18)=0,"",IF(COUNT(D18:G18)=4,D18-E18-F18,""))</x:f>
      </x:c>
      <x:c r="P18" s="2" t="str">
        <x:f>IF(COUNTA(A18:G18)+COUNTA(I18:L18)=0,"",IF(OR(A18="",COUNTIFS($A$6:$A$25,A18)&lt;&gt;1,B18="",COUNTIFS('SKU Master'!$A$6:$A$35,B18,'SKU Master'!$I$6:$I$35,"No issue")&lt;&gt;1,C18&lt;&gt;"A-Q",COUNT(D18:G18)&lt;&gt;4,D18&lt;=0,E18&lt;0,F18&lt;0,G18&lt;0,G18&gt;F18,D18&lt;&gt;INT(D18),E18&lt;&gt;INT(E18),F18&lt;&gt;INT(F18),G18&lt;&gt;INT(G18),NOT(ISNUMBER(H18)),K18="",O18&lt;&gt;0,AND(G18&gt;0,OR(I18="",COUNTIFS($I$6:$I$25,I18)&lt;&gt;1,J18="",NOT(ISNUMBER(L18)),L18&lt;'Instructions'!$B$5,L18&gt;'Instructions'!$B$6))),"Resolve","No issue"))</x:f>
      </x:c>
      <x:c r="Q18" s="2" t="str">
        <x:f>IF(COUNTA(A18:G18)+COUNTA(I18:L18)=0,"",IF(COUNT(D18:G18)=4,ABS(D18-SUMIFS('Movement Ledger'!$G$6:$G$35,'Movement Ledger'!$D$6:$D$35,B18,'Movement Ledger'!$E$6:$E$35,C18,'Movement Ledger'!$F$6:$F$35,"Accepted return",'Movement Ledger'!$J$6:$J$35,"Posted",'Movement Ledger'!$O$6:$O$35,"No issue",'Movement Ledger'!$S$6:$S$35,A18))+ABS(E18-SUMIFS('Movement Ledger'!$G$6:$G$35,'Movement Ledger'!$D$6:$D$35,B18,'Movement Ledger'!$E$6:$E$35,C18,'Movement Ledger'!$F$6:$F$35,"Transfer out",'Movement Ledger'!$J$6:$J$35,"Posted",'Movement Ledger'!$O$6:$O$35,"No issue",'Movement Ledger'!$S$6:$S$35,A18))+ABS(F18-SUMIFS('Movement Ledger'!$G$6:$G$35,'Movement Ledger'!$D$6:$D$35,B18,'Movement Ledger'!$E$6:$E$35,C18,'Movement Ledger'!$F$6:$F$35,"Write-off",'Movement Ledger'!$J$6:$J$35,"Posted",'Movement Ledger'!$O$6:$O$35,"No issue",'Movement Ledger'!$S$6:$S$35,A18)),""))</x:f>
      </x:c>
    </x:row>
    <x:row r="19" ht="26" customHeight="1">
      <x:c r="A19" s="10"/>
      <x:c r="B19" s="10"/>
      <x:c r="C19" s="10"/>
      <x:c r="D19" s="10"/>
      <x:c r="E19" s="10"/>
      <x:c r="F19" s="10"/>
      <x:c r="G19" s="10"/>
      <x:c r="H19" s="21" t="str">
        <x:f>IF(COUNTA(A19:G19)+COUNTA(I19:L19)=0,"",IF(COUNTIFS('SKU Master'!$A$6:$A$35,B19,'SKU Master'!$I$6:$I$35,"No issue")=1,INDEX('SKU Master'!$D$6:$D$35,MATCH(B19,'SKU Master'!$A$6:$A$35,0)),""))</x:f>
      </x:c>
      <x:c r="I19" s="10"/>
      <x:c r="J19" s="10"/>
      <x:c r="K19" s="10"/>
      <x:c r="L19" s="11"/>
      <x:c r="M19" s="2" t="str">
        <x:f>IF(COUNTA(A19:G19)+COUNTA(I19:L19)=0,"",IF(AND(ISNUMBER(F19),ISNUMBER(G19)),F19-G19,""))</x:f>
      </x:c>
      <x:c r="N19" s="21" t="str">
        <x:f>IF(COUNTA(A19:G19)+COUNTA(I19:L19)=0,"",IF(AND(ISNUMBER(M19),ISNUMBER(H19)),M19*H19,""))</x:f>
      </x:c>
      <x:c r="O19" s="2" t="str">
        <x:f>IF(COUNTA(A19:G19)+COUNTA(I19:L19)=0,"",IF(COUNT(D19:G19)=4,D19-E19-F19,""))</x:f>
      </x:c>
      <x:c r="P19" s="2" t="str">
        <x:f>IF(COUNTA(A19:G19)+COUNTA(I19:L19)=0,"",IF(OR(A19="",COUNTIFS($A$6:$A$25,A19)&lt;&gt;1,B19="",COUNTIFS('SKU Master'!$A$6:$A$35,B19,'SKU Master'!$I$6:$I$35,"No issue")&lt;&gt;1,C19&lt;&gt;"A-Q",COUNT(D19:G19)&lt;&gt;4,D19&lt;=0,E19&lt;0,F19&lt;0,G19&lt;0,G19&gt;F19,D19&lt;&gt;INT(D19),E19&lt;&gt;INT(E19),F19&lt;&gt;INT(F19),G19&lt;&gt;INT(G19),NOT(ISNUMBER(H19)),K19="",O19&lt;&gt;0,AND(G19&gt;0,OR(I19="",COUNTIFS($I$6:$I$25,I19)&lt;&gt;1,J19="",NOT(ISNUMBER(L19)),L19&lt;'Instructions'!$B$5,L19&gt;'Instructions'!$B$6))),"Resolve","No issue"))</x:f>
      </x:c>
      <x:c r="Q19" s="2" t="str">
        <x:f>IF(COUNTA(A19:G19)+COUNTA(I19:L19)=0,"",IF(COUNT(D19:G19)=4,ABS(D19-SUMIFS('Movement Ledger'!$G$6:$G$35,'Movement Ledger'!$D$6:$D$35,B19,'Movement Ledger'!$E$6:$E$35,C19,'Movement Ledger'!$F$6:$F$35,"Accepted return",'Movement Ledger'!$J$6:$J$35,"Posted",'Movement Ledger'!$O$6:$O$35,"No issue",'Movement Ledger'!$S$6:$S$35,A19))+ABS(E19-SUMIFS('Movement Ledger'!$G$6:$G$35,'Movement Ledger'!$D$6:$D$35,B19,'Movement Ledger'!$E$6:$E$35,C19,'Movement Ledger'!$F$6:$F$35,"Transfer out",'Movement Ledger'!$J$6:$J$35,"Posted",'Movement Ledger'!$O$6:$O$35,"No issue",'Movement Ledger'!$S$6:$S$35,A19))+ABS(F19-SUMIFS('Movement Ledger'!$G$6:$G$35,'Movement Ledger'!$D$6:$D$35,B19,'Movement Ledger'!$E$6:$E$35,C19,'Movement Ledger'!$F$6:$F$35,"Write-off",'Movement Ledger'!$J$6:$J$35,"Posted",'Movement Ledger'!$O$6:$O$35,"No issue",'Movement Ledger'!$S$6:$S$35,A19)),""))</x:f>
      </x:c>
    </x:row>
    <x:row r="20" ht="26" customHeight="1">
      <x:c r="A20" s="10"/>
      <x:c r="B20" s="10"/>
      <x:c r="C20" s="10"/>
      <x:c r="D20" s="10"/>
      <x:c r="E20" s="10"/>
      <x:c r="F20" s="10"/>
      <x:c r="G20" s="10"/>
      <x:c r="H20" s="21" t="str">
        <x:f>IF(COUNTA(A20:G20)+COUNTA(I20:L20)=0,"",IF(COUNTIFS('SKU Master'!$A$6:$A$35,B20,'SKU Master'!$I$6:$I$35,"No issue")=1,INDEX('SKU Master'!$D$6:$D$35,MATCH(B20,'SKU Master'!$A$6:$A$35,0)),""))</x:f>
      </x:c>
      <x:c r="I20" s="10"/>
      <x:c r="J20" s="10"/>
      <x:c r="K20" s="10"/>
      <x:c r="L20" s="11"/>
      <x:c r="M20" s="2" t="str">
        <x:f>IF(COUNTA(A20:G20)+COUNTA(I20:L20)=0,"",IF(AND(ISNUMBER(F20),ISNUMBER(G20)),F20-G20,""))</x:f>
      </x:c>
      <x:c r="N20" s="21" t="str">
        <x:f>IF(COUNTA(A20:G20)+COUNTA(I20:L20)=0,"",IF(AND(ISNUMBER(M20),ISNUMBER(H20)),M20*H20,""))</x:f>
      </x:c>
      <x:c r="O20" s="2" t="str">
        <x:f>IF(COUNTA(A20:G20)+COUNTA(I20:L20)=0,"",IF(COUNT(D20:G20)=4,D20-E20-F20,""))</x:f>
      </x:c>
      <x:c r="P20" s="2" t="str">
        <x:f>IF(COUNTA(A20:G20)+COUNTA(I20:L20)=0,"",IF(OR(A20="",COUNTIFS($A$6:$A$25,A20)&lt;&gt;1,B20="",COUNTIFS('SKU Master'!$A$6:$A$35,B20,'SKU Master'!$I$6:$I$35,"No issue")&lt;&gt;1,C20&lt;&gt;"A-Q",COUNT(D20:G20)&lt;&gt;4,D20&lt;=0,E20&lt;0,F20&lt;0,G20&lt;0,G20&gt;F20,D20&lt;&gt;INT(D20),E20&lt;&gt;INT(E20),F20&lt;&gt;INT(F20),G20&lt;&gt;INT(G20),NOT(ISNUMBER(H20)),K20="",O20&lt;&gt;0,AND(G20&gt;0,OR(I20="",COUNTIFS($I$6:$I$25,I20)&lt;&gt;1,J20="",NOT(ISNUMBER(L20)),L20&lt;'Instructions'!$B$5,L20&gt;'Instructions'!$B$6))),"Resolve","No issue"))</x:f>
      </x:c>
      <x:c r="Q20" s="2" t="str">
        <x:f>IF(COUNTA(A20:G20)+COUNTA(I20:L20)=0,"",IF(COUNT(D20:G20)=4,ABS(D20-SUMIFS('Movement Ledger'!$G$6:$G$35,'Movement Ledger'!$D$6:$D$35,B20,'Movement Ledger'!$E$6:$E$35,C20,'Movement Ledger'!$F$6:$F$35,"Accepted return",'Movement Ledger'!$J$6:$J$35,"Posted",'Movement Ledger'!$O$6:$O$35,"No issue",'Movement Ledger'!$S$6:$S$35,A20))+ABS(E20-SUMIFS('Movement Ledger'!$G$6:$G$35,'Movement Ledger'!$D$6:$D$35,B20,'Movement Ledger'!$E$6:$E$35,C20,'Movement Ledger'!$F$6:$F$35,"Transfer out",'Movement Ledger'!$J$6:$J$35,"Posted",'Movement Ledger'!$O$6:$O$35,"No issue",'Movement Ledger'!$S$6:$S$35,A20))+ABS(F20-SUMIFS('Movement Ledger'!$G$6:$G$35,'Movement Ledger'!$D$6:$D$35,B20,'Movement Ledger'!$E$6:$E$35,C20,'Movement Ledger'!$F$6:$F$35,"Write-off",'Movement Ledger'!$J$6:$J$35,"Posted",'Movement Ledger'!$O$6:$O$35,"No issue",'Movement Ledger'!$S$6:$S$35,A20)),""))</x:f>
      </x:c>
    </x:row>
    <x:row r="21" ht="26" customHeight="1">
      <x:c r="A21" s="10"/>
      <x:c r="B21" s="10"/>
      <x:c r="C21" s="10"/>
      <x:c r="D21" s="10"/>
      <x:c r="E21" s="10"/>
      <x:c r="F21" s="10"/>
      <x:c r="G21" s="10"/>
      <x:c r="H21" s="21" t="str">
        <x:f>IF(COUNTA(A21:G21)+COUNTA(I21:L21)=0,"",IF(COUNTIFS('SKU Master'!$A$6:$A$35,B21,'SKU Master'!$I$6:$I$35,"No issue")=1,INDEX('SKU Master'!$D$6:$D$35,MATCH(B21,'SKU Master'!$A$6:$A$35,0)),""))</x:f>
      </x:c>
      <x:c r="I21" s="10"/>
      <x:c r="J21" s="10"/>
      <x:c r="K21" s="10"/>
      <x:c r="L21" s="11"/>
      <x:c r="M21" s="2" t="str">
        <x:f>IF(COUNTA(A21:G21)+COUNTA(I21:L21)=0,"",IF(AND(ISNUMBER(F21),ISNUMBER(G21)),F21-G21,""))</x:f>
      </x:c>
      <x:c r="N21" s="21" t="str">
        <x:f>IF(COUNTA(A21:G21)+COUNTA(I21:L21)=0,"",IF(AND(ISNUMBER(M21),ISNUMBER(H21)),M21*H21,""))</x:f>
      </x:c>
      <x:c r="O21" s="2" t="str">
        <x:f>IF(COUNTA(A21:G21)+COUNTA(I21:L21)=0,"",IF(COUNT(D21:G21)=4,D21-E21-F21,""))</x:f>
      </x:c>
      <x:c r="P21" s="2" t="str">
        <x:f>IF(COUNTA(A21:G21)+COUNTA(I21:L21)=0,"",IF(OR(A21="",COUNTIFS($A$6:$A$25,A21)&lt;&gt;1,B21="",COUNTIFS('SKU Master'!$A$6:$A$35,B21,'SKU Master'!$I$6:$I$35,"No issue")&lt;&gt;1,C21&lt;&gt;"A-Q",COUNT(D21:G21)&lt;&gt;4,D21&lt;=0,E21&lt;0,F21&lt;0,G21&lt;0,G21&gt;F21,D21&lt;&gt;INT(D21),E21&lt;&gt;INT(E21),F21&lt;&gt;INT(F21),G21&lt;&gt;INT(G21),NOT(ISNUMBER(H21)),K21="",O21&lt;&gt;0,AND(G21&gt;0,OR(I21="",COUNTIFS($I$6:$I$25,I21)&lt;&gt;1,J21="",NOT(ISNUMBER(L21)),L21&lt;'Instructions'!$B$5,L21&gt;'Instructions'!$B$6))),"Resolve","No issue"))</x:f>
      </x:c>
      <x:c r="Q21" s="2" t="str">
        <x:f>IF(COUNTA(A21:G21)+COUNTA(I21:L21)=0,"",IF(COUNT(D21:G21)=4,ABS(D21-SUMIFS('Movement Ledger'!$G$6:$G$35,'Movement Ledger'!$D$6:$D$35,B21,'Movement Ledger'!$E$6:$E$35,C21,'Movement Ledger'!$F$6:$F$35,"Accepted return",'Movement Ledger'!$J$6:$J$35,"Posted",'Movement Ledger'!$O$6:$O$35,"No issue",'Movement Ledger'!$S$6:$S$35,A21))+ABS(E21-SUMIFS('Movement Ledger'!$G$6:$G$35,'Movement Ledger'!$D$6:$D$35,B21,'Movement Ledger'!$E$6:$E$35,C21,'Movement Ledger'!$F$6:$F$35,"Transfer out",'Movement Ledger'!$J$6:$J$35,"Posted",'Movement Ledger'!$O$6:$O$35,"No issue",'Movement Ledger'!$S$6:$S$35,A21))+ABS(F21-SUMIFS('Movement Ledger'!$G$6:$G$35,'Movement Ledger'!$D$6:$D$35,B21,'Movement Ledger'!$E$6:$E$35,C21,'Movement Ledger'!$F$6:$F$35,"Write-off",'Movement Ledger'!$J$6:$J$35,"Posted",'Movement Ledger'!$O$6:$O$35,"No issue",'Movement Ledger'!$S$6:$S$35,A21)),""))</x:f>
      </x:c>
    </x:row>
    <x:row r="22" ht="26" customHeight="1">
      <x:c r="A22" s="10"/>
      <x:c r="B22" s="10"/>
      <x:c r="C22" s="10"/>
      <x:c r="D22" s="10"/>
      <x:c r="E22" s="10"/>
      <x:c r="F22" s="10"/>
      <x:c r="G22" s="10"/>
      <x:c r="H22" s="21" t="str">
        <x:f>IF(COUNTA(A22:G22)+COUNTA(I22:L22)=0,"",IF(COUNTIFS('SKU Master'!$A$6:$A$35,B22,'SKU Master'!$I$6:$I$35,"No issue")=1,INDEX('SKU Master'!$D$6:$D$35,MATCH(B22,'SKU Master'!$A$6:$A$35,0)),""))</x:f>
      </x:c>
      <x:c r="I22" s="10"/>
      <x:c r="J22" s="10"/>
      <x:c r="K22" s="10"/>
      <x:c r="L22" s="11"/>
      <x:c r="M22" s="2" t="str">
        <x:f>IF(COUNTA(A22:G22)+COUNTA(I22:L22)=0,"",IF(AND(ISNUMBER(F22),ISNUMBER(G22)),F22-G22,""))</x:f>
      </x:c>
      <x:c r="N22" s="21" t="str">
        <x:f>IF(COUNTA(A22:G22)+COUNTA(I22:L22)=0,"",IF(AND(ISNUMBER(M22),ISNUMBER(H22)),M22*H22,""))</x:f>
      </x:c>
      <x:c r="O22" s="2" t="str">
        <x:f>IF(COUNTA(A22:G22)+COUNTA(I22:L22)=0,"",IF(COUNT(D22:G22)=4,D22-E22-F22,""))</x:f>
      </x:c>
      <x:c r="P22" s="2" t="str">
        <x:f>IF(COUNTA(A22:G22)+COUNTA(I22:L22)=0,"",IF(OR(A22="",COUNTIFS($A$6:$A$25,A22)&lt;&gt;1,B22="",COUNTIFS('SKU Master'!$A$6:$A$35,B22,'SKU Master'!$I$6:$I$35,"No issue")&lt;&gt;1,C22&lt;&gt;"A-Q",COUNT(D22:G22)&lt;&gt;4,D22&lt;=0,E22&lt;0,F22&lt;0,G22&lt;0,G22&gt;F22,D22&lt;&gt;INT(D22),E22&lt;&gt;INT(E22),F22&lt;&gt;INT(F22),G22&lt;&gt;INT(G22),NOT(ISNUMBER(H22)),K22="",O22&lt;&gt;0,AND(G22&gt;0,OR(I22="",COUNTIFS($I$6:$I$25,I22)&lt;&gt;1,J22="",NOT(ISNUMBER(L22)),L22&lt;'Instructions'!$B$5,L22&gt;'Instructions'!$B$6))),"Resolve","No issue"))</x:f>
      </x:c>
      <x:c r="Q22" s="2" t="str">
        <x:f>IF(COUNTA(A22:G22)+COUNTA(I22:L22)=0,"",IF(COUNT(D22:G22)=4,ABS(D22-SUMIFS('Movement Ledger'!$G$6:$G$35,'Movement Ledger'!$D$6:$D$35,B22,'Movement Ledger'!$E$6:$E$35,C22,'Movement Ledger'!$F$6:$F$35,"Accepted return",'Movement Ledger'!$J$6:$J$35,"Posted",'Movement Ledger'!$O$6:$O$35,"No issue",'Movement Ledger'!$S$6:$S$35,A22))+ABS(E22-SUMIFS('Movement Ledger'!$G$6:$G$35,'Movement Ledger'!$D$6:$D$35,B22,'Movement Ledger'!$E$6:$E$35,C22,'Movement Ledger'!$F$6:$F$35,"Transfer out",'Movement Ledger'!$J$6:$J$35,"Posted",'Movement Ledger'!$O$6:$O$35,"No issue",'Movement Ledger'!$S$6:$S$35,A22))+ABS(F22-SUMIFS('Movement Ledger'!$G$6:$G$35,'Movement Ledger'!$D$6:$D$35,B22,'Movement Ledger'!$E$6:$E$35,C22,'Movement Ledger'!$F$6:$F$35,"Write-off",'Movement Ledger'!$J$6:$J$35,"Posted",'Movement Ledger'!$O$6:$O$35,"No issue",'Movement Ledger'!$S$6:$S$35,A22)),""))</x:f>
      </x:c>
    </x:row>
    <x:row r="23" ht="26" customHeight="1">
      <x:c r="A23" s="10"/>
      <x:c r="B23" s="10"/>
      <x:c r="C23" s="10"/>
      <x:c r="D23" s="10"/>
      <x:c r="E23" s="10"/>
      <x:c r="F23" s="10"/>
      <x:c r="G23" s="10"/>
      <x:c r="H23" s="21" t="str">
        <x:f>IF(COUNTA(A23:G23)+COUNTA(I23:L23)=0,"",IF(COUNTIFS('SKU Master'!$A$6:$A$35,B23,'SKU Master'!$I$6:$I$35,"No issue")=1,INDEX('SKU Master'!$D$6:$D$35,MATCH(B23,'SKU Master'!$A$6:$A$35,0)),""))</x:f>
      </x:c>
      <x:c r="I23" s="10"/>
      <x:c r="J23" s="10"/>
      <x:c r="K23" s="10"/>
      <x:c r="L23" s="11"/>
      <x:c r="M23" s="2" t="str">
        <x:f>IF(COUNTA(A23:G23)+COUNTA(I23:L23)=0,"",IF(AND(ISNUMBER(F23),ISNUMBER(G23)),F23-G23,""))</x:f>
      </x:c>
      <x:c r="N23" s="21" t="str">
        <x:f>IF(COUNTA(A23:G23)+COUNTA(I23:L23)=0,"",IF(AND(ISNUMBER(M23),ISNUMBER(H23)),M23*H23,""))</x:f>
      </x:c>
      <x:c r="O23" s="2" t="str">
        <x:f>IF(COUNTA(A23:G23)+COUNTA(I23:L23)=0,"",IF(COUNT(D23:G23)=4,D23-E23-F23,""))</x:f>
      </x:c>
      <x:c r="P23" s="2" t="str">
        <x:f>IF(COUNTA(A23:G23)+COUNTA(I23:L23)=0,"",IF(OR(A23="",COUNTIFS($A$6:$A$25,A23)&lt;&gt;1,B23="",COUNTIFS('SKU Master'!$A$6:$A$35,B23,'SKU Master'!$I$6:$I$35,"No issue")&lt;&gt;1,C23&lt;&gt;"A-Q",COUNT(D23:G23)&lt;&gt;4,D23&lt;=0,E23&lt;0,F23&lt;0,G23&lt;0,G23&gt;F23,D23&lt;&gt;INT(D23),E23&lt;&gt;INT(E23),F23&lt;&gt;INT(F23),G23&lt;&gt;INT(G23),NOT(ISNUMBER(H23)),K23="",O23&lt;&gt;0,AND(G23&gt;0,OR(I23="",COUNTIFS($I$6:$I$25,I23)&lt;&gt;1,J23="",NOT(ISNUMBER(L23)),L23&lt;'Instructions'!$B$5,L23&gt;'Instructions'!$B$6))),"Resolve","No issue"))</x:f>
      </x:c>
      <x:c r="Q23" s="2" t="str">
        <x:f>IF(COUNTA(A23:G23)+COUNTA(I23:L23)=0,"",IF(COUNT(D23:G23)=4,ABS(D23-SUMIFS('Movement Ledger'!$G$6:$G$35,'Movement Ledger'!$D$6:$D$35,B23,'Movement Ledger'!$E$6:$E$35,C23,'Movement Ledger'!$F$6:$F$35,"Accepted return",'Movement Ledger'!$J$6:$J$35,"Posted",'Movement Ledger'!$O$6:$O$35,"No issue",'Movement Ledger'!$S$6:$S$35,A23))+ABS(E23-SUMIFS('Movement Ledger'!$G$6:$G$35,'Movement Ledger'!$D$6:$D$35,B23,'Movement Ledger'!$E$6:$E$35,C23,'Movement Ledger'!$F$6:$F$35,"Transfer out",'Movement Ledger'!$J$6:$J$35,"Posted",'Movement Ledger'!$O$6:$O$35,"No issue",'Movement Ledger'!$S$6:$S$35,A23))+ABS(F23-SUMIFS('Movement Ledger'!$G$6:$G$35,'Movement Ledger'!$D$6:$D$35,B23,'Movement Ledger'!$E$6:$E$35,C23,'Movement Ledger'!$F$6:$F$35,"Write-off",'Movement Ledger'!$J$6:$J$35,"Posted",'Movement Ledger'!$O$6:$O$35,"No issue",'Movement Ledger'!$S$6:$S$35,A23)),""))</x:f>
      </x:c>
    </x:row>
    <x:row r="24" ht="26" customHeight="1">
      <x:c r="A24" s="10"/>
      <x:c r="B24" s="10"/>
      <x:c r="C24" s="10"/>
      <x:c r="D24" s="10"/>
      <x:c r="E24" s="10"/>
      <x:c r="F24" s="10"/>
      <x:c r="G24" s="10"/>
      <x:c r="H24" s="21" t="str">
        <x:f>IF(COUNTA(A24:G24)+COUNTA(I24:L24)=0,"",IF(COUNTIFS('SKU Master'!$A$6:$A$35,B24,'SKU Master'!$I$6:$I$35,"No issue")=1,INDEX('SKU Master'!$D$6:$D$35,MATCH(B24,'SKU Master'!$A$6:$A$35,0)),""))</x:f>
      </x:c>
      <x:c r="I24" s="10"/>
      <x:c r="J24" s="10"/>
      <x:c r="K24" s="10"/>
      <x:c r="L24" s="11"/>
      <x:c r="M24" s="2" t="str">
        <x:f>IF(COUNTA(A24:G24)+COUNTA(I24:L24)=0,"",IF(AND(ISNUMBER(F24),ISNUMBER(G24)),F24-G24,""))</x:f>
      </x:c>
      <x:c r="N24" s="21" t="str">
        <x:f>IF(COUNTA(A24:G24)+COUNTA(I24:L24)=0,"",IF(AND(ISNUMBER(M24),ISNUMBER(H24)),M24*H24,""))</x:f>
      </x:c>
      <x:c r="O24" s="2" t="str">
        <x:f>IF(COUNTA(A24:G24)+COUNTA(I24:L24)=0,"",IF(COUNT(D24:G24)=4,D24-E24-F24,""))</x:f>
      </x:c>
      <x:c r="P24" s="2" t="str">
        <x:f>IF(COUNTA(A24:G24)+COUNTA(I24:L24)=0,"",IF(OR(A24="",COUNTIFS($A$6:$A$25,A24)&lt;&gt;1,B24="",COUNTIFS('SKU Master'!$A$6:$A$35,B24,'SKU Master'!$I$6:$I$35,"No issue")&lt;&gt;1,C24&lt;&gt;"A-Q",COUNT(D24:G24)&lt;&gt;4,D24&lt;=0,E24&lt;0,F24&lt;0,G24&lt;0,G24&gt;F24,D24&lt;&gt;INT(D24),E24&lt;&gt;INT(E24),F24&lt;&gt;INT(F24),G24&lt;&gt;INT(G24),NOT(ISNUMBER(H24)),K24="",O24&lt;&gt;0,AND(G24&gt;0,OR(I24="",COUNTIFS($I$6:$I$25,I24)&lt;&gt;1,J24="",NOT(ISNUMBER(L24)),L24&lt;'Instructions'!$B$5,L24&gt;'Instructions'!$B$6))),"Resolve","No issue"))</x:f>
      </x:c>
      <x:c r="Q24" s="2" t="str">
        <x:f>IF(COUNTA(A24:G24)+COUNTA(I24:L24)=0,"",IF(COUNT(D24:G24)=4,ABS(D24-SUMIFS('Movement Ledger'!$G$6:$G$35,'Movement Ledger'!$D$6:$D$35,B24,'Movement Ledger'!$E$6:$E$35,C24,'Movement Ledger'!$F$6:$F$35,"Accepted return",'Movement Ledger'!$J$6:$J$35,"Posted",'Movement Ledger'!$O$6:$O$35,"No issue",'Movement Ledger'!$S$6:$S$35,A24))+ABS(E24-SUMIFS('Movement Ledger'!$G$6:$G$35,'Movement Ledger'!$D$6:$D$35,B24,'Movement Ledger'!$E$6:$E$35,C24,'Movement Ledger'!$F$6:$F$35,"Transfer out",'Movement Ledger'!$J$6:$J$35,"Posted",'Movement Ledger'!$O$6:$O$35,"No issue",'Movement Ledger'!$S$6:$S$35,A24))+ABS(F24-SUMIFS('Movement Ledger'!$G$6:$G$35,'Movement Ledger'!$D$6:$D$35,B24,'Movement Ledger'!$E$6:$E$35,C24,'Movement Ledger'!$F$6:$F$35,"Write-off",'Movement Ledger'!$J$6:$J$35,"Posted",'Movement Ledger'!$O$6:$O$35,"No issue",'Movement Ledger'!$S$6:$S$35,A24)),""))</x:f>
      </x:c>
    </x:row>
    <x:row r="25" ht="26" customHeight="1">
      <x:c r="A25" s="10"/>
      <x:c r="B25" s="10"/>
      <x:c r="C25" s="10"/>
      <x:c r="D25" s="10"/>
      <x:c r="E25" s="10"/>
      <x:c r="F25" s="10"/>
      <x:c r="G25" s="10"/>
      <x:c r="H25" s="21" t="str">
        <x:f>IF(COUNTA(A25:G25)+COUNTA(I25:L25)=0,"",IF(COUNTIFS('SKU Master'!$A$6:$A$35,B25,'SKU Master'!$I$6:$I$35,"No issue")=1,INDEX('SKU Master'!$D$6:$D$35,MATCH(B25,'SKU Master'!$A$6:$A$35,0)),""))</x:f>
      </x:c>
      <x:c r="I25" s="10"/>
      <x:c r="J25" s="10"/>
      <x:c r="K25" s="10"/>
      <x:c r="L25" s="11"/>
      <x:c r="M25" s="2" t="str">
        <x:f>IF(COUNTA(A25:G25)+COUNTA(I25:L25)=0,"",IF(AND(ISNUMBER(F25),ISNUMBER(G25)),F25-G25,""))</x:f>
      </x:c>
      <x:c r="N25" s="21" t="str">
        <x:f>IF(COUNTA(A25:G25)+COUNTA(I25:L25)=0,"",IF(AND(ISNUMBER(M25),ISNUMBER(H25)),M25*H25,""))</x:f>
      </x:c>
      <x:c r="O25" s="2" t="str">
        <x:f>IF(COUNTA(A25:G25)+COUNTA(I25:L25)=0,"",IF(COUNT(D25:G25)=4,D25-E25-F25,""))</x:f>
      </x:c>
      <x:c r="P25" s="2" t="str">
        <x:f>IF(COUNTA(A25:G25)+COUNTA(I25:L25)=0,"",IF(OR(A25="",COUNTIFS($A$6:$A$25,A25)&lt;&gt;1,B25="",COUNTIFS('SKU Master'!$A$6:$A$35,B25,'SKU Master'!$I$6:$I$35,"No issue")&lt;&gt;1,C25&lt;&gt;"A-Q",COUNT(D25:G25)&lt;&gt;4,D25&lt;=0,E25&lt;0,F25&lt;0,G25&lt;0,G25&gt;F25,D25&lt;&gt;INT(D25),E25&lt;&gt;INT(E25),F25&lt;&gt;INT(F25),G25&lt;&gt;INT(G25),NOT(ISNUMBER(H25)),K25="",O25&lt;&gt;0,AND(G25&gt;0,OR(I25="",COUNTIFS($I$6:$I$25,I25)&lt;&gt;1,J25="",NOT(ISNUMBER(L25)),L25&lt;'Instructions'!$B$5,L25&gt;'Instructions'!$B$6))),"Resolve","No issue"))</x:f>
      </x:c>
      <x:c r="Q25" s="2" t="str">
        <x:f>IF(COUNTA(A25:G25)+COUNTA(I25:L25)=0,"",IF(COUNT(D25:G25)=4,ABS(D25-SUMIFS('Movement Ledger'!$G$6:$G$35,'Movement Ledger'!$D$6:$D$35,B25,'Movement Ledger'!$E$6:$E$35,C25,'Movement Ledger'!$F$6:$F$35,"Accepted return",'Movement Ledger'!$J$6:$J$35,"Posted",'Movement Ledger'!$O$6:$O$35,"No issue",'Movement Ledger'!$S$6:$S$35,A25))+ABS(E25-SUMIFS('Movement Ledger'!$G$6:$G$35,'Movement Ledger'!$D$6:$D$35,B25,'Movement Ledger'!$E$6:$E$35,C25,'Movement Ledger'!$F$6:$F$35,"Transfer out",'Movement Ledger'!$J$6:$J$35,"Posted",'Movement Ledger'!$O$6:$O$35,"No issue",'Movement Ledger'!$S$6:$S$35,A25))+ABS(F25-SUMIFS('Movement Ledger'!$G$6:$G$35,'Movement Ledger'!$D$6:$D$35,B25,'Movement Ledger'!$E$6:$E$35,C25,'Movement Ledger'!$F$6:$F$35,"Write-off",'Movement Ledger'!$J$6:$J$35,"Posted",'Movement Ledger'!$O$6:$O$35,"No issue",'Movement Ledger'!$S$6:$S$35,A25)),""))</x:f>
      </x:c>
    </x:row>
    <x:row r="26" ht="26" customHeight="1">
      <x:c r="A26" s="2"/>
      <x:c r="B26" s="2"/>
      <x:c r="C26" s="2"/>
      <x:c r="D26" s="2"/>
      <x:c r="E26" s="2"/>
      <x:c r="F26" s="2"/>
      <x:c r="G26" s="2"/>
      <x:c r="H26" s="2"/>
      <x:c r="I26" s="2"/>
      <x:c r="J26" s="2"/>
      <x:c r="K26" s="2"/>
      <x:c r="L26" s="2"/>
      <x:c r="M26" s="2"/>
      <x:c r="N26" s="2"/>
      <x:c r="O26" s="2"/>
      <x:c r="P26" s="2"/>
      <x:c r="Q26" s="2"/>
    </x:row>
    <x:row r="27" ht="26" customHeight="1">
      <x:c r="A27" s="2"/>
      <x:c r="B27" s="2"/>
      <x:c r="C27" s="2"/>
      <x:c r="D27" s="2"/>
      <x:c r="E27" s="2"/>
      <x:c r="F27" s="2"/>
      <x:c r="G27" s="2"/>
      <x:c r="H27" s="2"/>
      <x:c r="I27" s="2"/>
      <x:c r="J27" s="2"/>
      <x:c r="K27" s="2"/>
      <x:c r="L27" s="2"/>
      <x:c r="M27" s="2"/>
      <x:c r="N27" s="2"/>
      <x:c r="O27" s="2"/>
      <x:c r="P27" s="2"/>
      <x:c r="Q27" s="2"/>
    </x:row>
  </x:sheetData>
  <x:conditionalFormatting sqref="P6:P25">
    <x:cfRule type="containsText" dxfId="5" priority="1" operator="containsText" text="Resolve"/>
  </x:conditionalFormatting>
  <x:pageMargins left="0.7" right="0.7" top="0.75" bottom="0.75" header="0.3" footer="0.3"/>
  <x:tableParts count="1">
    <x:tablePart xmlns:r="http://schemas.openxmlformats.org/officeDocument/2006/relationships" r:id="R1f9fe4538d504285"/>
  </x:tableParts>
</x:worksheet>
</file>

<file path=xl/worksheets/sheet6.xml><?xml version="1.0" encoding="utf-8"?>
<x:worksheet xmlns:x="http://schemas.openxmlformats.org/spreadsheetml/2006/main">
  <x:sheetViews>
    <x:sheetView showGridLines="0" workbookViewId="0"/>
  </x:sheetViews>
  <x:sheetFormatPr defaultRowHeight="15"/>
  <x:cols>
    <x:col min="1" max="1" width="27" hidden="0" customWidth="1"/>
    <x:col min="2" max="2" width="27" hidden="0" customWidth="1"/>
    <x:col min="3" max="3" width="17" hidden="0" customWidth="1"/>
    <x:col min="4" max="4" width="17" hidden="0" customWidth="1"/>
  </x:cols>
  <x:sheetData>
    <x:row r="1" ht="26" customHeight="1">
      <x:c r="A1" s="2"/>
      <x:c r="B1" s="2"/>
      <x:c r="C1" s="2"/>
      <x:c r="D1" s="2"/>
    </x:row>
    <x:row r="2" ht="26" customHeight="1">
      <x:c r="A2" s="4" t="str">
        <x:v>Instructions</x:v>
      </x:c>
      <x:c r="B2" s="2"/>
      <x:c r="C2" s="2"/>
      <x:c r="D2" s="2"/>
    </x:row>
    <x:row r="3" ht="26" customHeight="1">
      <x:c r="A3" s="7" t="str">
        <x:v>v1.0. Method 2026-10-19. Hypothetical January 2027 data.</x:v>
      </x:c>
      <x:c r="B3" s="8"/>
      <x:c r="C3" s="8"/>
      <x:c r="D3" s="8"/>
    </x:row>
    <x:row r="4" ht="26" customHeight="1">
      <x:c r="A4" s="2"/>
      <x:c r="B4" s="2"/>
      <x:c r="C4" s="2"/>
      <x:c r="D4" s="2"/>
    </x:row>
    <x:row r="5" ht="26" customHeight="1">
      <x:c r="A5" s="2" t="str">
        <x:v>Period start</x:v>
      </x:c>
      <x:c r="B5" s="11" t="d">
        <x:v>2027-01-01T00:00:00.000Z</x:v>
      </x:c>
      <x:c r="C5" s="2"/>
      <x:c r="D5" s="2"/>
    </x:row>
    <x:row r="6" ht="26" customHeight="1">
      <x:c r="A6" s="2" t="str">
        <x:v>Period end</x:v>
      </x:c>
      <x:c r="B6" s="11" t="d">
        <x:v>2027-01-31T00:00:00.000Z</x:v>
      </x:c>
      <x:c r="C6" s="2"/>
      <x:c r="D6" s="2"/>
    </x:row>
    <x:row r="7" ht="26" customHeight="1">
      <x:c r="A7" s="2" t="str">
        <x:v>Source time zone</x:v>
      </x:c>
      <x:c r="B7" s="10" t="str">
        <x:v>America/New_York</x:v>
      </x:c>
      <x:c r="C7" s="2"/>
      <x:c r="D7" s="2"/>
    </x:row>
    <x:row r="8" ht="26" customHeight="1">
      <x:c r="A8" s="2" t="str">
        <x:v>Legal owner</x:v>
      </x:c>
      <x:c r="B8" s="10" t="str">
        <x:v>ENTITY-1</x:v>
      </x:c>
      <x:c r="C8" s="2"/>
      <x:c r="D8" s="2"/>
    </x:row>
    <x:row r="9" ht="26" customHeight="1">
      <x:c r="A9" s="2" t="str">
        <x:v>Currency</x:v>
      </x:c>
      <x:c r="B9" s="10" t="str">
        <x:v>USD</x:v>
      </x:c>
      <x:c r="C9" s="2"/>
      <x:c r="D9" s="2"/>
    </x:row>
    <x:row r="10" ht="26" customHeight="1">
      <x:c r="A10" s="2" t="str">
        <x:v>Operations reviewer</x:v>
      </x:c>
      <x:c r="B10" s="10" t="str"/>
      <x:c r="C10" s="2"/>
      <x:c r="D10" s="2"/>
    </x:row>
    <x:row r="11" ht="26" customHeight="1">
      <x:c r="A11" s="2" t="str">
        <x:v>Warehouse reviewer</x:v>
      </x:c>
      <x:c r="B11" s="10" t="str"/>
      <x:c r="C11" s="2"/>
      <x:c r="D11" s="2"/>
    </x:row>
    <x:row r="12" ht="26" customHeight="1">
      <x:c r="A12" s="2" t="str">
        <x:v>Finance reviewer</x:v>
      </x:c>
      <x:c r="B12" s="10" t="str"/>
      <x:c r="C12" s="2"/>
      <x:c r="D12" s="2"/>
    </x:row>
    <x:row r="13" ht="26" customHeight="1">
      <x:c r="A13" s="2"/>
      <x:c r="B13" s="2"/>
      <x:c r="C13" s="2"/>
      <x:c r="D13" s="2"/>
    </x:row>
    <x:row r="14" ht="26" customHeight="1">
      <x:c r="A14" s="2"/>
      <x:c r="B14" s="2"/>
      <x:c r="C14" s="2"/>
      <x:c r="D14" s="2"/>
    </x:row>
    <x:row r="15" ht="48" customHeight="1">
      <x:c r="A15" s="15" t="str">
        <x:v>Location</x:v>
      </x:c>
      <x:c r="B15" s="15" t="str">
        <x:v>State</x:v>
      </x:c>
      <x:c r="C15" s="15" t="str">
        <x:v>Owner</x:v>
      </x:c>
      <x:c r="D15" s="2"/>
    </x:row>
    <x:row r="16" ht="26" customHeight="1">
      <x:c r="A16" s="2" t="str">
        <x:v>A-STD</x:v>
      </x:c>
      <x:c r="B16" s="2" t="str">
        <x:v>Usable</x:v>
      </x:c>
      <x:c r="C16" s="2" t="str">
        <x:v>Controller</x:v>
      </x:c>
      <x:c r="D16" s="2"/>
    </x:row>
    <x:row r="17" ht="26" customHeight="1">
      <x:c r="A17" s="2" t="str">
        <x:v>B-STD</x:v>
      </x:c>
      <x:c r="B17" s="2" t="str">
        <x:v>Usable</x:v>
      </x:c>
      <x:c r="C17" s="2" t="str">
        <x:v>Controller</x:v>
      </x:c>
      <x:c r="D17" s="2"/>
    </x:row>
    <x:row r="18" ht="26" customHeight="1">
      <x:c r="A18" s="2" t="str">
        <x:v>A-Q</x:v>
      </x:c>
      <x:c r="B18" s="2" t="str">
        <x:v>Quarantine</x:v>
      </x:c>
      <x:c r="C18" s="2" t="str">
        <x:v>Controller</x:v>
      </x:c>
      <x:c r="D18" s="2"/>
    </x:row>
    <x:row r="19" ht="26" customHeight="1">
      <x:c r="A19" s="2"/>
      <x:c r="B19" s="2"/>
      <x:c r="C19" s="2"/>
      <x:c r="D19" s="2"/>
    </x:row>
    <x:row r="20" ht="26" customHeight="1">
      <x:c r="A20" s="2"/>
      <x:c r="B20" s="2"/>
      <x:c r="C20" s="2"/>
      <x:c r="D20" s="2"/>
    </x:row>
    <x:row r="21" ht="55" customHeight="1">
      <x:c r="A21" s="16" t="str">
        <x:v>Use one file for one owner, one currency and one frozen period. Replace amber examples with authorized source exports. Dates are local calendar dates; normalize timestamps before import.</x:v>
      </x:c>
      <x:c r="B21" s="2"/>
      <x:c r="C21" s="2"/>
      <x:c r="D21" s="2"/>
    </x:row>
    <x:row r="22" ht="26" customHeight="1">
      <x:c r="A22" s="2"/>
      <x:c r="B22" s="2"/>
      <x:c r="C22" s="2"/>
      <x:c r="D22" s="2"/>
    </x:row>
    <x:row r="23" ht="55" customHeight="1">
      <x:c r="A23" s="16" t="str">
        <x:v>PCH-01 is one pouch. KIT-02 is one complete customized kit. Never mix cases, pieces or components. A-STD and B-STD are usable locations. A-Q is quarantine and is not allocatable.</x:v>
      </x:c>
      <x:c r="B23" s="2"/>
      <x:c r="C23" s="2"/>
      <x:c r="D23" s="2"/>
    </x:row>
    <x:row r="24" ht="26" customHeight="1">
      <x:c r="A24" s="2"/>
      <x:c r="B24" s="2"/>
      <x:c r="C24" s="2"/>
      <x:c r="D24" s="2"/>
    </x:row>
    <x:row r="25" ht="55" customHeight="1">
      <x:c r="A25" s="16" t="str">
        <x:v>The 10 populated movements include one preserved duplicate marked void with a correction reference. Make it posted to see both duplicate events flagged. Restore only that duplicate to void after authorized source reconciliation.</x:v>
      </x:c>
      <x:c r="B25" s="2"/>
      <x:c r="C25" s="2"/>
      <x:c r="D25" s="2"/>
    </x:row>
    <x:row r="26" ht="26" customHeight="1">
      <x:c r="A26" s="2"/>
      <x:c r="B26" s="2"/>
      <x:c r="C26" s="2"/>
      <x:c r="D26" s="2"/>
    </x:row>
    <x:row r="27" ht="55" customHeight="1">
      <x:c r="A27" s="16" t="str">
        <x:v>Capacity: 30 item rows, 30 movement rows, 20 balance rows and 20 return rows. Completely clear unused raw inputs, not formula cells. Partial rows remain issues. Copy tables, formulas, validation and ALL bounded references before exceeding capacity.</x:v>
      </x:c>
      <x:c r="B27" s="2"/>
      <x:c r="C27" s="2"/>
      <x:c r="D27" s="2"/>
    </x:row>
    <x:row r="28" ht="26" customHeight="1">
      <x:c r="A28" s="2"/>
      <x:c r="B28" s="2"/>
      <x:c r="C28" s="2"/>
      <x:c r="D28" s="2"/>
    </x:row>
    <x:row r="29" ht="55" customHeight="1">
      <x:c r="A29" s="16" t="str">
        <x:v>Credit is a separate commercial decision. A returned kit enters quarantine. Only approved disposition releases five units or writes off seven. Four credit units are documented and three remain pending. No credit restores stock.</x:v>
      </x:c>
      <x:c r="B29" s="2"/>
      <x:c r="C29" s="2"/>
      <x:c r="D29" s="2"/>
    </x:row>
    <x:row r="30" ht="26" customHeight="1">
      <x:c r="A30" s="2"/>
      <x:c r="B30" s="2"/>
      <x:c r="C30" s="2"/>
      <x:c r="D30" s="2"/>
    </x:row>
    <x:row r="31" ht="55" customHeight="1">
      <x:c r="A31" s="16" t="str">
        <x:v>The eight-sheet XLSX is editable and recalculating. The UTF-8 CSV is a movement-ledger VALUES snapshot, not the workbook or live formulas. Import identifiers as text.</x:v>
      </x:c>
      <x:c r="B31" s="2"/>
      <x:c r="C31" s="2"/>
      <x:c r="D31" s="2"/>
    </x:row>
    <x:row r="32" ht="26" customHeight="1">
      <x:c r="A32" s="2"/>
      <x:c r="B32" s="2"/>
      <x:c r="C32" s="2"/>
      <x:c r="D32" s="2"/>
    </x:row>
    <x:row r="33" ht="55" customHeight="1">
      <x:c r="A33" s="16" t="str">
        <x:v>A reference cost is a stated hypothetical input, not tax valuation, market pricing, recovered cash or an accounting posting. Applicable accounting, tax, title and disposal decisions remain with the responsible specialists.</x:v>
      </x:c>
      <x:c r="B33" s="2"/>
      <x:c r="C33" s="2"/>
      <x:c r="D33" s="2"/>
    </x:row>
    <x:row r="34" ht="26" customHeight="1">
      <x:c r="A34" s="2"/>
      <x:c r="B34" s="2"/>
      <x:c r="C34" s="2"/>
      <x:c r="D34" s="2"/>
    </x:row>
    <x:row r="35" ht="55" customHeight="1">
      <x:c r="A35" s="16" t="str">
        <x:v>Freeze source exports, count sheets, correction and disposal approvals, transfer evidence and credit documents together. Use anonymous item/event tokens, not recipient names or addresses.</x:v>
      </x:c>
      <x:c r="B35" s="2"/>
      <x:c r="C35" s="2"/>
      <x:c r="D35" s="2"/>
    </x:row>
    <x:row r="36" ht="26" customHeight="1">
      <x:c r="A36" s="2"/>
      <x:c r="B36" s="2"/>
      <x:c r="C36" s="2"/>
      <x:c r="D36" s="2"/>
    </x:row>
    <x:row r="37" ht="55" customHeight="1">
      <x:c r="A37" s="16" t="str">
        <x:v>A ready result requests owner review. It never approves a credit, posting or disposal. The sample remains credit-pending until documented resolution and named reviews are entered.</x:v>
      </x:c>
      <x:c r="B37" s="2"/>
      <x:c r="C37" s="2"/>
      <x:c r="D37" s="2"/>
    </x:row>
    <x:row r="38" ht="26" customHeight="1">
      <x:c r="A38" s="2"/>
      <x:c r="B38" s="2"/>
      <x:c r="C38" s="2"/>
      <x:c r="D38" s="2"/>
    </x:row>
    <x:row r="39" ht="26" customHeight="1">
      <x:c r="A39" s="2"/>
      <x:c r="B39" s="2"/>
      <x:c r="C39" s="2"/>
      <x:c r="D39" s="2"/>
    </x:row>
  </x:sheetData>
  <x:mergeCells>
    <x:mergeCell ref="A21:D22"/>
    <x:mergeCell ref="A23:D24"/>
    <x:mergeCell ref="A25:D26"/>
    <x:mergeCell ref="A27:D28"/>
    <x:mergeCell ref="A29:D30"/>
    <x:mergeCell ref="A31:D32"/>
    <x:mergeCell ref="A33:D34"/>
    <x:mergeCell ref="A35:D36"/>
    <x:mergeCell ref="A37:D38"/>
  </x:mergeCells>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defaultRowHeight="15"/>
  <x:cols>
    <x:col min="1" max="1" width="35" hidden="0" customWidth="1"/>
    <x:col min="2" max="2" width="17" hidden="0" customWidth="1"/>
    <x:col min="3" max="3" width="25" hidden="0" customWidth="1"/>
    <x:col min="4" max="4" width="25" hidden="0" customWidth="1"/>
  </x:cols>
  <x:sheetData>
    <x:row r="1" ht="26" customHeight="1">
      <x:c r="A1" s="2"/>
      <x:c r="B1" s="2"/>
      <x:c r="C1" s="2"/>
      <x:c r="D1" s="2"/>
    </x:row>
    <x:row r="2" ht="26" customHeight="1">
      <x:c r="A2" s="4" t="str">
        <x:v>QA</x:v>
      </x:c>
      <x:c r="B2" s="2"/>
      <x:c r="C2" s="2"/>
      <x:c r="D2" s="2"/>
    </x:row>
    <x:row r="3" ht="26" customHeight="1">
      <x:c r="A3" s="7" t="str">
        <x:v>v1.0. Method 2026-10-19. Hypothetical January 2027 data.</x:v>
      </x:c>
      <x:c r="B3" s="8"/>
      <x:c r="C3" s="8"/>
      <x:c r="D3" s="8"/>
    </x:row>
    <x:row r="4" ht="26" customHeight="1">
      <x:c r="A4" s="2"/>
      <x:c r="B4" s="2"/>
      <x:c r="C4" s="2"/>
      <x:c r="D4" s="2"/>
    </x:row>
    <x:row r="5" ht="48" customHeight="1">
      <x:c r="A5" s="15" t="str">
        <x:v>Check</x:v>
      </x:c>
      <x:c r="B5" s="15" t="str">
        <x:v>Count / units</x:v>
      </x:c>
      <x:c r="C5" s="15" t="str">
        <x:v>Result</x:v>
      </x:c>
      <x:c r="D5" s="15" t="str">
        <x:v>Responsible owner</x:v>
      </x:c>
    </x:row>
    <x:row r="6" ht="26" customHeight="1">
      <x:c r="A6" s="2" t="str">
        <x:v>Movement row issues</x:v>
      </x:c>
      <x:c r="B6" s="2" t="n">
        <x:f>'Reconciliation'!B11</x:f>
        <x:v>0</x:v>
      </x:c>
      <x:c r="C6" s="2" t="str">
        <x:f>IF(B6=0,"No issue","Resolve")</x:f>
        <x:v>No issue</x:v>
      </x:c>
      <x:c r="D6" s="2" t="str">
        <x:v>Controller</x:v>
      </x:c>
    </x:row>
    <x:row r="7" ht="26" customHeight="1">
      <x:c r="A7" s="2" t="str">
        <x:v>Unpaired transfer rows</x:v>
      </x:c>
      <x:c r="B7" s="2" t="n">
        <x:f>'Reconciliation'!B12</x:f>
        <x:v>0</x:v>
      </x:c>
      <x:c r="C7" s="2" t="str">
        <x:f>IF(B7=0,"No issue","Resolve")</x:f>
        <x:v>No issue</x:v>
      </x:c>
      <x:c r="D7" s="2" t="str">
        <x:v>Controller</x:v>
      </x:c>
    </x:row>
    <x:row r="8" ht="26" customHeight="1">
      <x:c r="A8" s="2" t="str">
        <x:v>Balance input and count issues</x:v>
      </x:c>
      <x:c r="B8" s="2" t="n">
        <x:f>'Reconciliation'!B13</x:f>
        <x:v>0</x:v>
      </x:c>
      <x:c r="C8" s="2" t="str">
        <x:f>IF(B8=0,"No issue","Resolve")</x:f>
        <x:v>No issue</x:v>
      </x:c>
      <x:c r="D8" s="2" t="str">
        <x:v>Controller</x:v>
      </x:c>
    </x:row>
    <x:row r="9" ht="26" customHeight="1">
      <x:c r="A9" s="2" t="str">
        <x:v>Negative expected stock rows</x:v>
      </x:c>
      <x:c r="B9" s="2" t="n">
        <x:f>COUNTIFS('Warehouse Balances'!M6:M25,"&lt;0")</x:f>
        <x:v>0</x:v>
      </x:c>
      <x:c r="C9" s="2" t="str">
        <x:f>IF(B9=0,"No issue","Resolve")</x:f>
        <x:v>No issue</x:v>
      </x:c>
      <x:c r="D9" s="2" t="str">
        <x:v>Controller</x:v>
      </x:c>
    </x:row>
    <x:row r="10" ht="26" customHeight="1">
      <x:c r="A10" s="2" t="str">
        <x:v>Physical count differences</x:v>
      </x:c>
      <x:c r="B10" s="2" t="n">
        <x:f>SUMIFS('Warehouse Balances'!N6:N25,'Warehouse Balances'!N6:N25,"&gt;0")-SUMIFS('Warehouse Balances'!N6:N25,'Warehouse Balances'!N6:N25,"&lt;0")</x:f>
        <x:v>0</x:v>
      </x:c>
      <x:c r="C10" s="2" t="str">
        <x:f>IF(B10=0,"No issue","Resolve")</x:f>
        <x:v>No issue</x:v>
      </x:c>
      <x:c r="D10" s="2" t="str">
        <x:v>Controller</x:v>
      </x:c>
    </x:row>
    <x:row r="11" ht="26" customHeight="1">
      <x:c r="A11" s="2" t="str">
        <x:v>Return input issues</x:v>
      </x:c>
      <x:c r="B11" s="2" t="n">
        <x:f>COUNTIFS('Returns and Credits'!P6:P25,"Resolve")</x:f>
        <x:v>0</x:v>
      </x:c>
      <x:c r="C11" s="2" t="str">
        <x:f>IF(B11=0,"No issue","Resolve")</x:f>
        <x:v>No issue</x:v>
      </x:c>
      <x:c r="D11" s="2" t="str">
        <x:v>Controller</x:v>
      </x:c>
    </x:row>
    <x:row r="12" ht="26" customHeight="1">
      <x:c r="A12" s="2" t="str">
        <x:v>Return movement differences</x:v>
      </x:c>
      <x:c r="B12" s="2" t="n">
        <x:f>SUM('Returns and Credits'!Q6:Q25)</x:f>
        <x:v>0</x:v>
      </x:c>
      <x:c r="C12" s="2" t="str">
        <x:f>IF(B12=0,"No issue","Resolve")</x:f>
        <x:v>No issue</x:v>
      </x:c>
      <x:c r="D12" s="2" t="str">
        <x:v>Controller</x:v>
      </x:c>
    </x:row>
    <x:row r="13" ht="26" customHeight="1">
      <x:c r="A13" s="2" t="str">
        <x:v>Unresolved credit units</x:v>
      </x:c>
      <x:c r="B13" s="2" t="n">
        <x:f>'Reconciliation'!B14</x:f>
        <x:v>3</x:v>
      </x:c>
      <x:c r="C13" s="2" t="str">
        <x:f>IF(B13=0,"No issue","Resolve")</x:f>
        <x:v>Resolve</x:v>
      </x:c>
      <x:c r="D13" s="2" t="str">
        <x:v>Controller</x:v>
      </x:c>
    </x:row>
    <x:row r="14" ht="26" customHeight="1">
      <x:c r="A14" s="2" t="str">
        <x:v>Missing named reviews</x:v>
      </x:c>
      <x:c r="B14" s="2" t="n">
        <x:f>'Reconciliation'!B16</x:f>
        <x:v>3</x:v>
      </x:c>
      <x:c r="C14" s="2" t="str">
        <x:f>IF(B14=0,"No issue","Resolve")</x:f>
        <x:v>Resolve</x:v>
      </x:c>
      <x:c r="D14" s="2" t="str">
        <x:v>Controller</x:v>
      </x:c>
    </x:row>
    <x:row r="15" ht="26" customHeight="1">
      <x:c r="A15" s="2" t="str">
        <x:v>Formula errors</x:v>
      </x:c>
      <x:c r="B15" s="2" t="n">
        <x:f>SUMPRODUCT(--ISERROR('Warehouse Balances'!G6:Q25))+SUMPRODUCT(--ISERROR('Movement Ledger'!O6:Q35))+SUMPRODUCT(--ISERROR('Returns and Credits'!M6:Q25))+SUMPRODUCT(--ISERROR('Reconciliation'!B6:B17))</x:f>
        <x:v>0</x:v>
      </x:c>
      <x:c r="C15" s="2" t="str">
        <x:f>IF(B15=0,"No issue","Resolve")</x:f>
        <x:v>No issue</x:v>
      </x:c>
      <x:c r="D15" s="2" t="str">
        <x:v>Controller</x:v>
      </x:c>
    </x:row>
    <x:row r="16" ht="26" customHeight="1">
      <x:c r="A16" s="2"/>
      <x:c r="B16" s="2"/>
      <x:c r="C16" s="2"/>
      <x:c r="D16" s="2"/>
    </x:row>
    <x:row r="17" ht="26" customHeight="1">
      <x:c r="A17" s="2"/>
      <x:c r="B17" s="2"/>
      <x:c r="C17" s="2"/>
      <x:c r="D17" s="2"/>
    </x:row>
    <x:row r="18" ht="26" customHeight="1">
      <x:c r="A18" s="2"/>
      <x:c r="B18" s="2"/>
      <x:c r="C18" s="2"/>
      <x:c r="D18" s="2"/>
    </x:row>
    <x:row r="19" ht="26" customHeight="1">
      <x:c r="A19" s="2"/>
      <x:c r="B19" s="2"/>
      <x:c r="C19" s="2"/>
      <x:c r="D19" s="2"/>
    </x:row>
    <x:row r="20" ht="26" customHeight="1">
      <x:c r="A20" s="2"/>
      <x:c r="B20" s="2"/>
      <x:c r="C20" s="2"/>
      <x:c r="D20" s="2"/>
    </x:row>
  </x:sheetData>
  <x:conditionalFormatting sqref="C6:C15">
    <x:cfRule type="containsText" dxfId="6" priority="1" operator="containsText" text="Resolve"/>
  </x:conditionalFormatting>
  <x:pageMargins left="0.7" right="0.7" top="0.75" bottom="0.75" header="0.3" footer="0.3"/>
</x:worksheet>
</file>

<file path=xl/worksheets/sheet8.xml><?xml version="1.0" encoding="utf-8"?>
<x:worksheet xmlns:x="http://schemas.openxmlformats.org/spreadsheetml/2006/main">
  <x:sheetViews>
    <x:sheetView showGridLines="0" workbookViewId="0"/>
  </x:sheetViews>
  <x:sheetFormatPr defaultRowHeight="15"/>
  <x:cols>
    <x:col min="1" max="1" width="17" hidden="0" customWidth="1"/>
    <x:col min="2" max="2" width="17" hidden="0" customWidth="1"/>
    <x:col min="3" max="3" width="17" hidden="0" customWidth="1"/>
    <x:col min="4" max="4" width="17" hidden="0" customWidth="1"/>
  </x:cols>
  <x:sheetData>
    <x:row r="1" ht="26" customHeight="1">
      <x:c r="A1" s="2"/>
      <x:c r="B1" s="2"/>
      <x:c r="C1" s="2"/>
      <x:c r="D1" s="2"/>
    </x:row>
    <x:row r="2" ht="26" customHeight="1">
      <x:c r="A2" s="4" t="str">
        <x:v>Methodology</x:v>
      </x:c>
      <x:c r="B2" s="2"/>
      <x:c r="C2" s="2"/>
      <x:c r="D2" s="2"/>
    </x:row>
    <x:row r="3" ht="26" customHeight="1">
      <x:c r="A3" s="7" t="str">
        <x:v>v1.0. Method 2026-10-19. Hypothetical January 2027 data.</x:v>
      </x:c>
      <x:c r="B3" s="8"/>
      <x:c r="C3" s="8"/>
      <x:c r="D3" s="8"/>
    </x:row>
    <x:row r="4" ht="26" customHeight="1">
      <x:c r="A4" s="2"/>
      <x:c r="B4" s="2"/>
      <x:c r="C4" s="2"/>
      <x:c r="D4" s="2"/>
    </x:row>
    <x:row r="5" ht="26" customHeight="1">
      <x:c r="A5" s="2"/>
      <x:c r="B5" s="2"/>
      <x:c r="C5" s="2"/>
      <x:c r="D5" s="2"/>
    </x:row>
    <x:row r="6" ht="55" customHeight="1">
      <x:c r="A6" s="16" t="str">
        <x:v>Grain: one unique row key per source entry; one active event key per movement. A transfer has two distinct event keys and one group, matching item, lot, positive quantity and reciprocal locations.</x:v>
      </x:c>
      <x:c r="B6" s="2"/>
      <x:c r="C6" s="2"/>
      <x:c r="D6" s="2"/>
    </x:row>
    <x:row r="7" ht="26" customHeight="1">
      <x:c r="A7" s="2"/>
      <x:c r="B7" s="2"/>
      <x:c r="C7" s="2"/>
      <x:c r="D7" s="2"/>
    </x:row>
    <x:row r="8" ht="26" customHeight="1">
      <x:c r="A8" s="2"/>
      <x:c r="B8" s="2"/>
      <x:c r="C8" s="2"/>
      <x:c r="D8" s="2"/>
    </x:row>
    <x:row r="9" ht="55" customHeight="1">
      <x:c r="A9" s="16" t="str">
        <x:v>Stock equation: opening + receipts + transfer in - transfer out - dispatch - write-off + accepted returns. Invalid rows are excluded and counted as issues. Numeric balances with issues are provisional, not verified stock.</x:v>
      </x:c>
      <x:c r="B9" s="2"/>
      <x:c r="C9" s="2"/>
      <x:c r="D9" s="2"/>
    </x:row>
    <x:row r="10" ht="26" customHeight="1">
      <x:c r="A10" s="2"/>
      <x:c r="B10" s="2"/>
      <x:c r="C10" s="2"/>
      <x:c r="D10" s="2"/>
    </x:row>
    <x:row r="11" ht="26" customHeight="1">
      <x:c r="A11" s="2"/>
      <x:c r="B11" s="2"/>
      <x:c r="C11" s="2"/>
      <x:c r="D11" s="2"/>
    </x:row>
    <x:row r="12" ht="55" customHeight="1">
      <x:c r="A12" s="16" t="str">
        <x:v>Accepted return means accepted physical custody under the stated owner. It is recorded at A-Q, not directly usable. Release needs a separate paired transfer after approved disposition.</x:v>
      </x:c>
      <x:c r="B12" s="2"/>
      <x:c r="C12" s="2"/>
      <x:c r="D12" s="2"/>
    </x:row>
    <x:row r="13" ht="26" customHeight="1">
      <x:c r="A13" s="2"/>
      <x:c r="B13" s="2"/>
      <x:c r="C13" s="2"/>
      <x:c r="D13" s="2"/>
    </x:row>
    <x:row r="14" ht="26" customHeight="1">
      <x:c r="A14" s="2"/>
      <x:c r="B14" s="2"/>
      <x:c r="C14" s="2"/>
      <x:c r="D14" s="2"/>
    </x:row>
    <x:row r="15" ht="55" customHeight="1">
      <x:c r="A15" s="16" t="str">
        <x:v>Case A: opening120/80, receipt30 at A, transfer20 A to B, dispatch25/15. Correct closing105/85. Preserve the extra20-out entry as void with COR-01.</x:v>
      </x:c>
      <x:c r="B15" s="2"/>
      <x:c r="C15" s="2"/>
      <x:c r="D15" s="2"/>
    </x:row>
    <x:row r="16" ht="26" customHeight="1">
      <x:c r="A16" s="2"/>
      <x:c r="B16" s="2"/>
      <x:c r="C16" s="2"/>
      <x:c r="D16" s="2"/>
    </x:row>
    <x:row r="17" ht="26" customHeight="1">
      <x:c r="A17" s="2"/>
      <x:c r="B17" s="2"/>
      <x:c r="C17" s="2"/>
      <x:c r="D17" s="2"/>
    </x:row>
    <x:row r="18" ht="55" customHeight="1">
      <x:c r="A18" s="16" t="str">
        <x:v>Case B: return12 kits, release5, write off7, document credit4; pending3. Local cost assumptions: pouch10 and kit30 USD. No exchange-rate comparison is intended.</x:v>
      </x:c>
      <x:c r="B18" s="2"/>
      <x:c r="C18" s="2"/>
      <x:c r="D18" s="2"/>
    </x:row>
    <x:row r="19" ht="26" customHeight="1">
      <x:c r="A19" s="2"/>
      <x:c r="B19" s="2"/>
      <x:c r="C19" s="2"/>
      <x:c r="D19" s="2"/>
    </x:row>
    <x:row r="20" ht="26" customHeight="1">
      <x:c r="A20" s="2"/>
      <x:c r="B20" s="2"/>
      <x:c r="C20" s="2"/>
      <x:c r="D20" s="2"/>
    </x:row>
    <x:row r="21" ht="55" customHeight="1">
      <x:c r="A21" s="16" t="str">
        <x:v>Original operating model. Version1.0, first verified2026-10-19, annual refresh due2027-10-19 or earlier after material model, source or policy changes. Giftpack Editorial Team.</x:v>
      </x:c>
      <x:c r="B21" s="2"/>
      <x:c r="C21" s="2"/>
      <x:c r="D21" s="2"/>
    </x:row>
    <x:row r="22" ht="26" customHeight="1">
      <x:c r="A22" s="2"/>
      <x:c r="B22" s="2"/>
      <x:c r="C22" s="2"/>
      <x:c r="D22" s="2"/>
    </x:row>
    <x:row r="23" ht="26" customHeight="1">
      <x:c r="A23" s="2"/>
      <x:c r="B23" s="2"/>
      <x:c r="C23" s="2"/>
      <x:c r="D23" s="2"/>
    </x:row>
    <x:row r="24" ht="55" customHeight="1">
      <x:c r="A24" s="16" t="str">
        <x:v>The QA sheet is a terminal observer. No stock build or summary reads QA results. All examples are fictional. The template is not a warehouse integration or statutory accounting register.</x:v>
      </x:c>
      <x:c r="B24" s="2"/>
      <x:c r="C24" s="2"/>
      <x:c r="D24" s="2"/>
    </x:row>
    <x:row r="25" ht="26" customHeight="1">
      <x:c r="A25" s="2"/>
      <x:c r="B25" s="2"/>
      <x:c r="C25" s="2"/>
      <x:c r="D25" s="2"/>
    </x:row>
    <x:row r="26" ht="26" customHeight="1">
      <x:c r="A26" s="2"/>
      <x:c r="B26" s="2"/>
      <x:c r="C26" s="2"/>
      <x:c r="D26" s="2"/>
    </x:row>
    <x:row r="27" ht="26" customHeight="1">
      <x:c r="A27" s="2"/>
      <x:c r="B27" s="2"/>
      <x:c r="C27" s="2"/>
      <x:c r="D27" s="2"/>
    </x:row>
    <x:row r="28" ht="65" customHeight="1">
      <x:c r="A28" s="16" t="str">
        <x:v>Primary recordkeeping context, not a determination of gift-stock classification
https://www.irs.gov/businesses/small-businesses-self-employed/what-kind-of-records-should-i-keep
Last verified2026-10-19. Scope and date limits in the article.</x:v>
      </x:c>
      <x:c r="B28" s="2"/>
      <x:c r="C28" s="2"/>
      <x:c r="D28" s="2"/>
    </x:row>
    <x:row r="29" ht="26" customHeight="1">
      <x:c r="A29" s="2"/>
      <x:c r="B29" s="2"/>
      <x:c r="C29" s="2"/>
      <x:c r="D29" s="2"/>
    </x:row>
    <x:row r="30" ht="26" customHeight="1">
      <x:c r="A30" s="2"/>
      <x:c r="B30" s="2"/>
      <x:c r="C30" s="2"/>
      <x:c r="D30" s="2"/>
    </x:row>
    <x:row r="31" ht="26" customHeight="1">
      <x:c r="A31" s="2"/>
      <x:c r="B31" s="2"/>
      <x:c r="C31" s="2"/>
      <x:c r="D31" s="2"/>
    </x:row>
  </x:sheetData>
  <x:mergeCells>
    <x:mergeCell ref="A6:D8"/>
    <x:mergeCell ref="A9:D11"/>
    <x:mergeCell ref="A12:D14"/>
    <x:mergeCell ref="A15:D17"/>
    <x:mergeCell ref="A18:D20"/>
    <x:mergeCell ref="A21:D23"/>
    <x:mergeCell ref="A24:D26"/>
    <x:mergeCell ref="A28:D30"/>
  </x:mergeCells>
  <x:pageMargins left="0.7" right="0.7" top="0.75" bottom="0.75" header="0.3" footer="0.3"/>
</x:worksheet>
</file>