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bd53c0a92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0ee06c291194c40"/>
    <x:sheet xmlns:r="http://schemas.openxmlformats.org/officeDocument/2006/relationships" name="Assumptions" sheetId="2" r:id="Ra66d69bb66d147d3"/>
    <x:sheet xmlns:r="http://schemas.openxmlformats.org/officeDocument/2006/relationships" name="Workstations" sheetId="3" r:id="R3c5084b9bbb14bf3"/>
    <x:sheet xmlns:r="http://schemas.openxmlformats.org/officeDocument/2006/relationships" name="Demand by Day" sheetId="4" r:id="R4772278e55b24bff"/>
    <x:sheet xmlns:r="http://schemas.openxmlformats.org/officeDocument/2006/relationships" name="Bottleneck" sheetId="5" r:id="Ra7919404e59544ef"/>
    <x:sheet xmlns:r="http://schemas.openxmlformats.org/officeDocument/2006/relationships" name="Scenario" sheetId="6" r:id="Re7e9bb0ed031467d"/>
    <x:sheet xmlns:r="http://schemas.openxmlformats.org/officeDocument/2006/relationships" name="QA" sheetId="7" r:id="R2bc5409f05be4e3a"/>
    <x:sheet xmlns:r="http://schemas.openxmlformats.org/officeDocument/2006/relationships" name="Methodology" sheetId="8" r:id="R3dee1d930a2f42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0"/>
    <x:numFmt numFmtId="203" formatCode="yyyy-mm-dd"/>
  </x:numFmts>
  <x:fonts count="5">
    <x:font>
      <x:sz val="11"/>
      <x:name val="Carlito"/>
    </x:font>
    <x:font>
      <x:b/>
      <x:sz val="16"/>
      <x:color rgb="FF183B4E"/>
      <x:name val="Arial"/>
    </x:font>
    <x:font>
      <x:b/>
      <x:sz val="11"/>
      <x:color rgb="FF183B4E"/>
      <x:name val="Arial"/>
    </x:font>
    <x:font>
      <x:b/>
      <x:sz val="10"/>
      <x:color rgb="FFFFFFFF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9F2F1"/>
      </x:patternFill>
    </x:fill>
    <x:fill>
      <x:patternFill patternType="solid">
        <x:fgColor rgb="FF183B4E"/>
      </x:patternFill>
    </x:fill>
    <x:fill>
      <x:patternFill patternType="solid">
        <x:fgColor rgb="FFFFF2CC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2F6B69"/>
      </x:bottom>
      <x:diagonal/>
    </x:border>
    <x:border>
      <x:left style="thin">
        <x:color rgb="FF2F6B69"/>
      </x:left>
      <x:right/>
      <x:top style="thin">
        <x:color rgb="FF2F6B69"/>
      </x:top>
      <x:bottom style="thin">
        <x:color rgb="FF2F6B69"/>
      </x:bottom>
      <x:diagonal/>
    </x:border>
    <x:border>
      <x:left/>
      <x:right/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2F6B69"/>
      </x:right>
      <x:top style="thin">
        <x:color rgb="FF2F6B69"/>
      </x:top>
      <x:bottom style="thin">
        <x:color rgb="FF2F6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5" xfId="0" applyNumberFormat="1" applyFont="1" applyFill="1" applyBorder="1" applyAlignment="1">
      <x:alignment horizontal="center"/>
    </x:xf>
    <x:xf numFmtId="0" fontId="3" fillId="3" borderId="6" xfId="0" applyNumberFormat="1" applyFont="1" applyFill="1" applyBorder="1" applyAlignment="1">
      <x:alignment horizontal="center"/>
    </x:xf>
    <x:xf numFmtId="0" fontId="3" fillId="3" borderId="7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0" borderId="0" xfId="0" applyNumberFormat="1" applyFont="1" applyFill="1" applyBorder="1"/>
    <x:xf numFmtId="203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2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1" fontId="4" fillId="4" borderId="0" xfId="0" applyNumberFormat="1" applyFont="1" applyFill="1" applyBorder="1"/>
    <x:xf numFmtId="200" fontId="4" fillId="4" borderId="0" xfId="0" applyNumberFormat="1" applyFont="1" applyFill="1" applyBorder="1"/>
    <x:xf numFmtId="202" fontId="4" fillId="4" borderId="0" xfId="0" applyNumberFormat="1" applyFont="1" applyFill="1" applyBorder="1"/>
    <x:xf numFmtId="201" fontId="4" fillId="0" borderId="0" xfId="0" applyNumberFormat="1" applyFont="1" applyFill="1" applyBorder="1"/>
    <x:xf numFmtId="0" fontId="3" fillId="3" borderId="5" xfId="0" applyNumberFormat="1" applyFont="1" applyFill="1" applyBorder="1" applyAlignment="1">
      <x:alignment horizontal="center" vertical="center"/>
    </x:xf>
    <x:xf numFmtId="0" fontId="3" fillId="3" borderId="6" xfId="0" applyNumberFormat="1" applyFont="1" applyFill="1" applyBorder="1" applyAlignment="1">
      <x:alignment horizontal="center" vertical="center"/>
    </x:xf>
    <x:xf numFmtId="0" fontId="3" fillId="3" borderId="7" xfId="0" applyNumberFormat="1" applyFont="1" applyFill="1" applyBorder="1" applyAlignment="1">
      <x:alignment horizontal="center" vertical="center"/>
    </x:xf>
    <x:xf numFmtId="201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/>
    <x:xf numFmtId="202" fontId="4" fillId="0" borderId="0" xfId="0" applyNumberFormat="1" applyFont="1" applyFill="1" applyBorder="1"/>
    <x:xf numFmtId="203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89a83b46e460d" /><Relationship Type="http://schemas.openxmlformats.org/officeDocument/2006/relationships/theme" Target="/xl/theme/theme1.xml" Id="R7f3999dd52124f67" /><Relationship Type="http://schemas.openxmlformats.org/officeDocument/2006/relationships/sharedStrings" Target="/xl/sharedStrings.xml" Id="Raa73fa07e03c4d93" /><Relationship Type="http://schemas.openxmlformats.org/officeDocument/2006/relationships/worksheet" Target="/xl/worksheets/sheet1.xml" Id="Ra0ee06c291194c40" /><Relationship Type="http://schemas.openxmlformats.org/officeDocument/2006/relationships/worksheet" Target="/xl/worksheets/sheet2.xml" Id="Ra66d69bb66d147d3" /><Relationship Type="http://schemas.openxmlformats.org/officeDocument/2006/relationships/worksheet" Target="/xl/worksheets/sheet3.xml" Id="R3c5084b9bbb14bf3" /><Relationship Type="http://schemas.openxmlformats.org/officeDocument/2006/relationships/worksheet" Target="/xl/worksheets/sheet4.xml" Id="R4772278e55b24bff" /><Relationship Type="http://schemas.openxmlformats.org/officeDocument/2006/relationships/worksheet" Target="/xl/worksheets/sheet5.xml" Id="Ra7919404e59544ef" /><Relationship Type="http://schemas.openxmlformats.org/officeDocument/2006/relationships/worksheet" Target="/xl/worksheets/sheet6.xml" Id="Re7e9bb0ed031467d" /><Relationship Type="http://schemas.openxmlformats.org/officeDocument/2006/relationships/worksheet" Target="/xl/worksheets/sheet7.xml" Id="R2bc5409f05be4e3a" /><Relationship Type="http://schemas.openxmlformats.org/officeDocument/2006/relationships/worksheet" Target="/xl/worksheets/sheet8.xml" Id="R3dee1d930a2f42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2">
      <x:c r="A2" s="25" t="str">
        <x:v>Corporate Gift Fulfillment Capacity Planner 2027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27" t="str">
        <x:v>Version</x:v>
      </x:c>
      <x:c r="B5" s="27" t="str">
        <x:v>v1.0</x:v>
      </x:c>
      <x:c r="C5" s="27"/>
      <x:c r="D5" s="27"/>
      <x:c r="E5" s="27"/>
      <x:c r="F5" s="27"/>
      <x:c r="G5" s="27"/>
      <x:c r="H5" s="27"/>
    </x:row>
    <x:row r="6">
      <x:c r="A6" s="27" t="str">
        <x:v>Last verified</x:v>
      </x:c>
      <x:c r="B6" s="27" t="str">
        <x:v>2026-10-13</x:v>
      </x:c>
      <x:c r="C6" s="27"/>
      <x:c r="D6" s="27"/>
      <x:c r="E6" s="27"/>
      <x:c r="F6" s="27"/>
      <x:c r="G6" s="27"/>
      <x:c r="H6" s="27"/>
    </x:row>
    <x:row r="7">
      <x:c r="A7" s="27"/>
      <x:c r="B7" s="27"/>
      <x:c r="C7" s="27"/>
      <x:c r="D7" s="27"/>
      <x:c r="E7" s="27"/>
      <x:c r="F7" s="27"/>
      <x:c r="G7" s="27"/>
      <x:c r="H7" s="27"/>
    </x:row>
    <x:row r="8">
      <x:c r="A8" s="28" t="str">
        <x:v>Purpose</x:v>
      </x:c>
      <x:c r="B8" s="29"/>
      <x:c r="C8" s="29"/>
      <x:c r="D8" s="29"/>
      <x:c r="E8" s="29"/>
      <x:c r="F8" s="29"/>
      <x:c r="G8" s="29"/>
      <x:c r="H8" s="30"/>
    </x:row>
    <x:row r="9">
      <x:c r="A9" s="31" t="str">
        <x:v>Estimate daily dispatch capacity from editable facility inputs. Sample values are illustrative, not industry benchmarks.</x:v>
      </x:c>
      <x:c r="B9" s="31"/>
      <x:c r="C9" s="31"/>
      <x:c r="D9" s="31"/>
      <x:c r="E9" s="31"/>
      <x:c r="F9" s="31"/>
      <x:c r="G9" s="31"/>
      <x:c r="H9" s="31"/>
    </x:row>
    <x:row r="10">
      <x:c r="A10" s="31"/>
      <x:c r="B10" s="31"/>
      <x:c r="C10" s="31"/>
      <x:c r="D10" s="31"/>
      <x:c r="E10" s="31"/>
      <x:c r="F10" s="31"/>
      <x:c r="G10" s="31"/>
      <x:c r="H10" s="31"/>
    </x:row>
    <x:row r="11">
      <x:c r="A11" s="27"/>
      <x:c r="B11" s="27"/>
      <x:c r="C11" s="27"/>
      <x:c r="D11" s="27"/>
      <x:c r="E11" s="27"/>
      <x:c r="F11" s="27"/>
      <x:c r="G11" s="27"/>
      <x:c r="H11" s="27"/>
    </x:row>
    <x:row r="12">
      <x:c r="A12" s="28" t="str">
        <x:v>Use</x:v>
      </x:c>
      <x:c r="B12" s="29"/>
      <x:c r="C12" s="29"/>
      <x:c r="D12" s="29"/>
      <x:c r="E12" s="29"/>
      <x:c r="F12" s="29"/>
      <x:c r="G12" s="29"/>
      <x:c r="H12" s="30"/>
    </x:row>
    <x:row r="13">
      <x:c r="A13" s="31" t="str">
        <x:v>1. Replace yellow assumptions with facility-approved inputs.</x:v>
      </x:c>
      <x:c r="B13" s="31"/>
      <x:c r="C13" s="31"/>
      <x:c r="D13" s="31"/>
      <x:c r="E13" s="31"/>
      <x:c r="F13" s="31"/>
      <x:c r="G13" s="31"/>
      <x:c r="H13" s="31"/>
    </x:row>
    <x:row r="14">
      <x:c r="A14" s="31" t="str">
        <x:v>2. Enter daily demand and blackout flags.</x:v>
      </x:c>
      <x:c r="B14" s="31"/>
      <x:c r="C14" s="31"/>
      <x:c r="D14" s="31"/>
      <x:c r="E14" s="31"/>
      <x:c r="F14" s="31"/>
      <x:c r="G14" s="31"/>
      <x:c r="H14" s="31"/>
    </x:row>
    <x:row r="15">
      <x:c r="A15" s="31" t="str">
        <x:v>3. Review bottleneck, backlog, and QA before committing a launch date.</x:v>
      </x:c>
      <x:c r="B15" s="31"/>
      <x:c r="C15" s="31"/>
      <x:c r="D15" s="31"/>
      <x:c r="E15" s="31"/>
      <x:c r="F15" s="31"/>
      <x:c r="G15" s="31"/>
      <x:c r="H15" s="31"/>
    </x:row>
    <x:row r="16">
      <x:c r="A16" s="27"/>
      <x:c r="B16" s="27"/>
      <x:c r="C16" s="27"/>
      <x:c r="D16" s="27"/>
      <x:c r="E16" s="27"/>
      <x:c r="F16" s="27"/>
      <x:c r="G16" s="27"/>
      <x:c r="H16" s="27"/>
    </x:row>
    <x:row r="17">
      <x:c r="A17" s="28" t="str">
        <x:v>Planning boundary</x:v>
      </x:c>
      <x:c r="B17" s="29"/>
      <x:c r="C17" s="29"/>
      <x:c r="D17" s="29"/>
      <x:c r="E17" s="29"/>
      <x:c r="F17" s="29"/>
      <x:c r="G17" s="29"/>
      <x:c r="H17" s="30"/>
    </x:row>
    <x:row r="18">
      <x:c r="A18" s="31" t="str">
        <x:v>The workbook does not replace carrier confirmation, labor review, or a facility safety plan.</x:v>
      </x:c>
      <x:c r="B18" s="31"/>
      <x:c r="C18" s="31"/>
      <x:c r="D18" s="31"/>
      <x:c r="E18" s="31"/>
      <x:c r="F18" s="31"/>
      <x:c r="G18" s="31"/>
      <x:c r="H18" s="31"/>
    </x:row>
    <x:row r="19">
      <x:c r="A19" s="31"/>
      <x:c r="B19" s="31"/>
      <x:c r="C19" s="31"/>
      <x:c r="D19" s="31"/>
      <x:c r="E19" s="31"/>
      <x:c r="F19" s="31"/>
      <x:c r="G19" s="31"/>
      <x:c r="H19" s="31"/>
    </x:row>
  </x:sheetData>
  <x:mergeCells>
    <x:mergeCell ref="A2:H2"/>
    <x:mergeCell ref="A9:H10"/>
    <x:mergeCell ref="A18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16" hidden="0" customWidth="1"/>
    <x:col min="3" max="3" width="18" hidden="0" customWidth="1"/>
    <x:col min="4" max="4" width="26" hidden="0" customWidth="1"/>
  </x:cols>
  <x:sheetData>
    <x:row r="2">
      <x:c r="A2" s="25" t="str">
        <x:v>Corporate Gift Fulfillment Capacity Planner 2027 — Assumptions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36" t="str">
        <x:v>Editable input</x:v>
      </x:c>
      <x:c r="B5" s="37" t="str">
        <x:v>Value</x:v>
      </x:c>
      <x:c r="C5" s="37" t="str">
        <x:v>Unit</x:v>
      </x:c>
      <x:c r="D5" s="38" t="str">
        <x:v>Owner / evidence</x:v>
      </x:c>
      <x:c r="E5" s="27"/>
      <x:c r="F5" s="27"/>
      <x:c r="G5" s="27"/>
      <x:c r="H5" s="27"/>
    </x:row>
    <x:row r="6">
      <x:c r="A6" s="27" t="str">
        <x:v>Shifts per day</x:v>
      </x:c>
      <x:c r="B6" s="39" t="n">
        <x:v>1</x:v>
      </x:c>
      <x:c r="C6" s="27" t="str">
        <x:v>count</x:v>
      </x:c>
      <x:c r="D6" s="27" t="str">
        <x:v>Operations</x:v>
      </x:c>
      <x:c r="E6" s="27"/>
      <x:c r="F6" s="27"/>
      <x:c r="G6" s="27"/>
      <x:c r="H6" s="27"/>
    </x:row>
    <x:row r="7">
      <x:c r="A7" s="27" t="str">
        <x:v>Paid hours per shift</x:v>
      </x:c>
      <x:c r="B7" s="39" t="n">
        <x:v>8</x:v>
      </x:c>
      <x:c r="C7" s="27" t="str">
        <x:v>hours</x:v>
      </x:c>
      <x:c r="D7" s="27" t="str">
        <x:v>Roster</x:v>
      </x:c>
      <x:c r="E7" s="27"/>
      <x:c r="F7" s="27"/>
      <x:c r="G7" s="27"/>
      <x:c r="H7" s="27"/>
    </x:row>
    <x:row r="8">
      <x:c r="A8" s="27" t="str">
        <x:v>Non-working minutes per shift</x:v>
      </x:c>
      <x:c r="B8" s="39" t="n">
        <x:v>60</x:v>
      </x:c>
      <x:c r="C8" s="27" t="str">
        <x:v>minutes</x:v>
      </x:c>
      <x:c r="D8" s="27" t="str">
        <x:v>Operations</x:v>
      </x:c>
      <x:c r="E8" s="27"/>
      <x:c r="F8" s="27"/>
      <x:c r="G8" s="27"/>
      <x:c r="H8" s="27"/>
    </x:row>
    <x:row r="9">
      <x:c r="A9" s="27" t="str">
        <x:v>Kitting workers</x:v>
      </x:c>
      <x:c r="B9" s="39" t="n">
        <x:v>6</x:v>
      </x:c>
      <x:c r="C9" s="27" t="str">
        <x:v>people</x:v>
      </x:c>
      <x:c r="D9" s="27" t="str">
        <x:v>Kitting lead</x:v>
      </x:c>
      <x:c r="E9" s="27"/>
      <x:c r="F9" s="27"/>
      <x:c r="G9" s="27"/>
      <x:c r="H9" s="27"/>
    </x:row>
    <x:row r="10">
      <x:c r="A10" s="27" t="str">
        <x:v>Kitting minutes per unit</x:v>
      </x:c>
      <x:c r="B10" s="39" t="n">
        <x:v>4</x:v>
      </x:c>
      <x:c r="C10" s="27" t="str">
        <x:v>minutes</x:v>
      </x:c>
      <x:c r="D10" s="27" t="str">
        <x:v>Time study</x:v>
      </x:c>
      <x:c r="E10" s="27"/>
      <x:c r="F10" s="27"/>
      <x:c r="G10" s="27"/>
      <x:c r="H10" s="27"/>
    </x:row>
    <x:row r="11">
      <x:c r="A11" s="27" t="str">
        <x:v>Personalization workers</x:v>
      </x:c>
      <x:c r="B11" s="39" t="n">
        <x:v>2</x:v>
      </x:c>
      <x:c r="C11" s="27" t="str">
        <x:v>people</x:v>
      </x:c>
      <x:c r="D11" s="27" t="str">
        <x:v>Personalization lead</x:v>
      </x:c>
      <x:c r="E11" s="27"/>
      <x:c r="F11" s="27"/>
      <x:c r="G11" s="27"/>
      <x:c r="H11" s="27"/>
    </x:row>
    <x:row r="12">
      <x:c r="A12" s="27" t="str">
        <x:v>Personalization minutes per unit</x:v>
      </x:c>
      <x:c r="B12" s="39" t="n">
        <x:v>6</x:v>
      </x:c>
      <x:c r="C12" s="27" t="str">
        <x:v>minutes</x:v>
      </x:c>
      <x:c r="D12" s="27" t="str">
        <x:v>Time study</x:v>
      </x:c>
      <x:c r="E12" s="27"/>
      <x:c r="F12" s="27"/>
      <x:c r="G12" s="27"/>
      <x:c r="H12" s="27"/>
    </x:row>
    <x:row r="13">
      <x:c r="A13" s="27" t="str">
        <x:v>QC workers</x:v>
      </x:c>
      <x:c r="B13" s="39" t="n">
        <x:v>2</x:v>
      </x:c>
      <x:c r="C13" s="27" t="str">
        <x:v>people</x:v>
      </x:c>
      <x:c r="D13" s="27" t="str">
        <x:v>QC lead</x:v>
      </x:c>
      <x:c r="E13" s="27"/>
      <x:c r="F13" s="27"/>
      <x:c r="G13" s="27"/>
      <x:c r="H13" s="27"/>
    </x:row>
    <x:row r="14">
      <x:c r="A14" s="27" t="str">
        <x:v>QC minutes per unit</x:v>
      </x:c>
      <x:c r="B14" s="39" t="n">
        <x:v>3</x:v>
      </x:c>
      <x:c r="C14" s="27" t="str">
        <x:v>minutes</x:v>
      </x:c>
      <x:c r="D14" s="27" t="str">
        <x:v>Time study</x:v>
      </x:c>
      <x:c r="E14" s="27"/>
      <x:c r="F14" s="27"/>
      <x:c r="G14" s="27"/>
      <x:c r="H14" s="27"/>
    </x:row>
    <x:row r="15">
      <x:c r="A15" s="27" t="str">
        <x:v>QC first-pass yield</x:v>
      </x:c>
      <x:c r="B15" s="40" t="n">
        <x:v>0.98</x:v>
      </x:c>
      <x:c r="C15" s="27" t="str">
        <x:v>rate</x:v>
      </x:c>
      <x:c r="D15" s="27" t="str">
        <x:v>Observed sample</x:v>
      </x:c>
      <x:c r="E15" s="27"/>
      <x:c r="F15" s="27"/>
      <x:c r="G15" s="27"/>
      <x:c r="H15" s="27"/>
    </x:row>
    <x:row r="16">
      <x:c r="A16" s="27" t="str">
        <x:v>Carrier-confirmed pickup cap</x:v>
      </x:c>
      <x:c r="B16" s="41" t="n">
        <x:v>500</x:v>
      </x:c>
      <x:c r="C16" s="27" t="str">
        <x:v>units/day</x:v>
      </x:c>
      <x:c r="D16" s="27" t="str">
        <x:v>Carrier confirmation</x:v>
      </x:c>
      <x:c r="E16" s="27"/>
      <x:c r="F16" s="27"/>
      <x:c r="G16" s="27"/>
      <x:c r="H16" s="27"/>
    </x:row>
    <x:row r="17">
      <x:c r="A17" s="27" t="str">
        <x:v>Operational buffer</x:v>
      </x:c>
      <x:c r="B17" s="40" t="n">
        <x:v>0.1</x:v>
      </x:c>
      <x:c r="C17" s="27" t="str">
        <x:v>rate</x:v>
      </x:c>
      <x:c r="D17" s="27" t="str">
        <x:v>Operations owner</x:v>
      </x:c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8" t="str">
        <x:v>Effective minutes per worker/day</x:v>
      </x:c>
      <x:c r="B19" s="30"/>
      <x:c r="C19" s="27"/>
      <x:c r="D19" s="27"/>
      <x:c r="E19" s="27"/>
      <x:c r="F19" s="27"/>
      <x:c r="G19" s="27"/>
      <x:c r="H19" s="27"/>
    </x:row>
    <x:row r="20">
      <x:c r="A20" s="27" t="str">
        <x:v>Effective minutes per worker/day</x:v>
      </x:c>
      <x:c r="B20" s="42" t="n">
        <x:f>B6*(B7*60-B8)</x:f>
        <x:v>420</x:v>
      </x:c>
      <x:c r="C20" s="27"/>
      <x:c r="D20" s="27"/>
      <x:c r="E20" s="27"/>
      <x:c r="F20" s="27"/>
      <x:c r="G20" s="27"/>
      <x:c r="H20" s="27"/>
    </x:row>
  </x:sheetData>
  <x:mergeCells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2">
      <x:c r="A2" s="25" t="str">
        <x:v>Corporate Gift Fulfillment Capacity Planner 2027 — Workstations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36" t="str">
        <x:v>Stage</x:v>
      </x:c>
      <x:c r="B5" s="37" t="str">
        <x:v>Workers</x:v>
      </x:c>
      <x:c r="C5" s="37" t="str">
        <x:v>Minutes per unit</x:v>
      </x:c>
      <x:c r="D5" s="37" t="str">
        <x:v>Raw units/day</x:v>
      </x:c>
      <x:c r="E5" s="38" t="str">
        <x:v>Adjusted units/day</x:v>
      </x:c>
      <x:c r="F5" s="27"/>
      <x:c r="G5" s="27"/>
      <x:c r="H5" s="27"/>
    </x:row>
    <x:row r="6">
      <x:c r="A6" s="27" t="str">
        <x:v>Kitting</x:v>
      </x:c>
      <x:c r="B6" s="42" t="n">
        <x:f>'Assumptions'!B9</x:f>
        <x:v>6</x:v>
      </x:c>
      <x:c r="C6" s="42" t="n">
        <x:f>'Assumptions'!B10</x:f>
        <x:v>4</x:v>
      </x:c>
      <x:c r="D6" s="42" t="n">
        <x:f>IF(OR(B6="",C6="",B6&lt;0,C6&lt;=0),"REVIEW",B6*'Assumptions'!$B$20/C6)</x:f>
        <x:v>630</x:v>
      </x:c>
      <x:c r="E6" s="42" t="n">
        <x:f>IF(AND(ISNUMBER(D6),'Assumptions'!$B$17&gt;=0,'Assumptions'!$B$17&lt;1),D6*(1-'Assumptions'!$B$17),"REVIEW")</x:f>
        <x:v>567</x:v>
      </x:c>
      <x:c r="F6" s="27"/>
      <x:c r="G6" s="27"/>
      <x:c r="H6" s="27"/>
    </x:row>
    <x:row r="7">
      <x:c r="A7" s="27" t="str">
        <x:v>Personalization</x:v>
      </x:c>
      <x:c r="B7" s="42" t="n">
        <x:f>'Assumptions'!B11</x:f>
        <x:v>2</x:v>
      </x:c>
      <x:c r="C7" s="42" t="n">
        <x:f>'Assumptions'!B12</x:f>
        <x:v>6</x:v>
      </x:c>
      <x:c r="D7" s="42" t="n">
        <x:f>IF(OR(B7="",C7="",B7&lt;0,C7&lt;=0),"REVIEW",B7*'Assumptions'!$B$20/C7)</x:f>
        <x:v>140</x:v>
      </x:c>
      <x:c r="E7" s="42" t="n">
        <x:f>IF(AND(ISNUMBER(D7),'Assumptions'!$B$17&gt;=0,'Assumptions'!$B$17&lt;1),D7*(1-'Assumptions'!$B$17),"REVIEW")</x:f>
        <x:v>126</x:v>
      </x:c>
      <x:c r="F7" s="27"/>
      <x:c r="G7" s="27"/>
      <x:c r="H7" s="27"/>
    </x:row>
    <x:row r="8">
      <x:c r="A8" s="27" t="str">
        <x:v>Quality control</x:v>
      </x:c>
      <x:c r="B8" s="42" t="n">
        <x:f>'Assumptions'!B13</x:f>
        <x:v>2</x:v>
      </x:c>
      <x:c r="C8" s="42" t="n">
        <x:f>'Assumptions'!B14</x:f>
        <x:v>3</x:v>
      </x:c>
      <x:c r="D8" s="42" t="n">
        <x:f>IF(OR(B8="",C8="",B8&lt;0,C8&lt;=0),"REVIEW",B8*'Assumptions'!$B$20/C8)</x:f>
        <x:v>280</x:v>
      </x:c>
      <x:c r="E8" s="42" t="n">
        <x:f>IF(AND(ISNUMBER(D8),'Assumptions'!$B$15&gt;=0,'Assumptions'!$B$15&lt;=1,'Assumptions'!$B$17&gt;=0,'Assumptions'!$B$17&lt;1),D8*'Assumptions'!$B$15*(1-'Assumptions'!$B$17),"REVIEW")</x:f>
        <x:v>246.95999999999998</x:v>
      </x:c>
      <x:c r="F8" s="27"/>
      <x:c r="G8" s="27"/>
      <x:c r="H8" s="27"/>
    </x:row>
  </x:sheetData>
  <x:mergeCells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5" t="str">
        <x:v>Corporate Gift Fulfillment Capacity Planner 2027 — Demand by Day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36" t="str">
        <x:v>Date</x:v>
      </x:c>
      <x:c r="B5" s="37" t="str">
        <x:v>Planned demand</x:v>
      </x:c>
      <x:c r="C5" s="37" t="str">
        <x:v>Blackout (1=yes)</x:v>
      </x:c>
      <x:c r="D5" s="37" t="str">
        <x:v>Stage capacity</x:v>
      </x:c>
      <x:c r="E5" s="37" t="str">
        <x:v>Pickup cap</x:v>
      </x:c>
      <x:c r="F5" s="37" t="str">
        <x:v>Shippable units</x:v>
      </x:c>
      <x:c r="G5" s="38" t="str">
        <x:v>Closing backlog</x:v>
      </x:c>
      <x:c r="H5" s="27"/>
    </x:row>
    <x:row r="6">
      <x:c r="A6" s="45" t="d">
        <x:v>2027-01-11T00:00:00.000Z</x:v>
      </x:c>
      <x:c r="B6" s="41" t="n">
        <x:v>300</x:v>
      </x:c>
      <x:c r="C6" s="41" t="n">
        <x:v>0</x:v>
      </x:c>
      <x:c r="D6" s="46" t="n">
        <x:f>IF(COUNT('Workstations'!$E$6:$E$8)&lt;3,"REVIEW",MIN('Workstations'!$E$6:$E$8))</x:f>
        <x:v>126</x:v>
      </x:c>
      <x:c r="E6" s="46" t="n">
        <x:f>'Assumptions'!$B$16</x:f>
        <x:v>500</x:v>
      </x:c>
      <x:c r="F6" s="46" t="n">
        <x:f>IF(C6=1,0,IF(OR(COUNT(D6:E6)&lt;2,B6&lt;0,1&lt;1),"REVIEW",MIN(B6+0,D6,E6)))</x:f>
        <x:v>126</x:v>
      </x:c>
      <x:c r="G6" s="46" t="n">
        <x:f>IF(OR(COUNT(F6)&lt;1,B6&lt;0,1&lt;1),"REVIEW",MAX(0,0+B6-F6))</x:f>
        <x:v>174</x:v>
      </x:c>
      <x:c r="H6" s="27"/>
    </x:row>
    <x:row r="7">
      <x:c r="A7" s="45" t="d">
        <x:v>2027-01-12T00:00:00.000Z</x:v>
      </x:c>
      <x:c r="B7" s="41" t="n">
        <x:v>420</x:v>
      </x:c>
      <x:c r="C7" s="41" t="n">
        <x:v>0</x:v>
      </x:c>
      <x:c r="D7" s="46" t="n">
        <x:f>IF(COUNT('Workstations'!$E$6:$E$8)&lt;3,"REVIEW",MIN('Workstations'!$E$6:$E$8))</x:f>
        <x:v>126</x:v>
      </x:c>
      <x:c r="E7" s="46" t="n">
        <x:f>'Assumptions'!$B$16</x:f>
        <x:v>500</x:v>
      </x:c>
      <x:c r="F7" s="46" t="n">
        <x:f>IF(C7=1,0,IF(OR(COUNT(D7:E7)&lt;2,B7&lt;0,COUNT(G6)&lt;1),"REVIEW",MIN(B7+G6,D7,E7)))</x:f>
        <x:v>126</x:v>
      </x:c>
      <x:c r="G7" s="46" t="n">
        <x:f>IF(OR(COUNT(F7)&lt;1,B7&lt;0,COUNT(G6)&lt;1),"REVIEW",MAX(0,G6+B7-F7))</x:f>
        <x:v>468</x:v>
      </x:c>
      <x:c r="H7" s="27"/>
    </x:row>
    <x:row r="8">
      <x:c r="A8" s="45" t="d">
        <x:v>2027-01-13T00:00:00.000Z</x:v>
      </x:c>
      <x:c r="B8" s="41" t="n">
        <x:v>520</x:v>
      </x:c>
      <x:c r="C8" s="41" t="n">
        <x:v>0</x:v>
      </x:c>
      <x:c r="D8" s="46" t="n">
        <x:f>IF(COUNT('Workstations'!$E$6:$E$8)&lt;3,"REVIEW",MIN('Workstations'!$E$6:$E$8))</x:f>
        <x:v>126</x:v>
      </x:c>
      <x:c r="E8" s="46" t="n">
        <x:f>'Assumptions'!$B$16</x:f>
        <x:v>500</x:v>
      </x:c>
      <x:c r="F8" s="46" t="n">
        <x:f>IF(C8=1,0,IF(OR(COUNT(D8:E8)&lt;2,B8&lt;0,COUNT(G7)&lt;1),"REVIEW",MIN(B8+G7,D8,E8)))</x:f>
        <x:v>126</x:v>
      </x:c>
      <x:c r="G8" s="46" t="n">
        <x:f>IF(OR(COUNT(F8)&lt;1,B8&lt;0,COUNT(G7)&lt;1),"REVIEW",MAX(0,G7+B8-F8))</x:f>
        <x:v>862</x:v>
      </x:c>
      <x:c r="H8" s="27"/>
    </x:row>
    <x:row r="9">
      <x:c r="A9" s="45" t="d">
        <x:v>2027-01-14T00:00:00.000Z</x:v>
      </x:c>
      <x:c r="B9" s="41" t="n">
        <x:v>650</x:v>
      </x:c>
      <x:c r="C9" s="41" t="n">
        <x:v>0</x:v>
      </x:c>
      <x:c r="D9" s="46" t="n">
        <x:f>IF(COUNT('Workstations'!$E$6:$E$8)&lt;3,"REVIEW",MIN('Workstations'!$E$6:$E$8))</x:f>
        <x:v>126</x:v>
      </x:c>
      <x:c r="E9" s="46" t="n">
        <x:f>'Assumptions'!$B$16</x:f>
        <x:v>500</x:v>
      </x:c>
      <x:c r="F9" s="46" t="n">
        <x:f>IF(C9=1,0,IF(OR(COUNT(D9:E9)&lt;2,B9&lt;0,COUNT(G8)&lt;1),"REVIEW",MIN(B9+G8,D9,E9)))</x:f>
        <x:v>126</x:v>
      </x:c>
      <x:c r="G9" s="46" t="n">
        <x:f>IF(OR(COUNT(F9)&lt;1,B9&lt;0,COUNT(G8)&lt;1),"REVIEW",MAX(0,G8+B9-F9))</x:f>
        <x:v>1386</x:v>
      </x:c>
      <x:c r="H9" s="27"/>
    </x:row>
    <x:row r="10">
      <x:c r="A10" s="45" t="d">
        <x:v>2027-01-15T00:00:00.000Z</x:v>
      </x:c>
      <x:c r="B10" s="41" t="n">
        <x:v>480</x:v>
      </x:c>
      <x:c r="C10" s="41" t="n">
        <x:v>0</x:v>
      </x:c>
      <x:c r="D10" s="46" t="n">
        <x:f>IF(COUNT('Workstations'!$E$6:$E$8)&lt;3,"REVIEW",MIN('Workstations'!$E$6:$E$8))</x:f>
        <x:v>126</x:v>
      </x:c>
      <x:c r="E10" s="46" t="n">
        <x:f>'Assumptions'!$B$16</x:f>
        <x:v>500</x:v>
      </x:c>
      <x:c r="F10" s="46" t="n">
        <x:f>IF(C10=1,0,IF(OR(COUNT(D10:E10)&lt;2,B10&lt;0,COUNT(G9)&lt;1),"REVIEW",MIN(B10+G9,D10,E10)))</x:f>
        <x:v>126</x:v>
      </x:c>
      <x:c r="G10" s="46" t="n">
        <x:f>IF(OR(COUNT(F10)&lt;1,B10&lt;0,COUNT(G9)&lt;1),"REVIEW",MAX(0,G9+B10-F10))</x:f>
        <x:v>1740</x:v>
      </x:c>
      <x:c r="H10" s="27"/>
    </x:row>
    <x:row r="11">
      <x:c r="A11" s="45" t="d">
        <x:v>2027-01-16T00:00:00.000Z</x:v>
      </x:c>
      <x:c r="B11" s="41" t="n">
        <x:v>280</x:v>
      </x:c>
      <x:c r="C11" s="41" t="n">
        <x:v>1</x:v>
      </x:c>
      <x:c r="D11" s="46" t="n">
        <x:f>IF(COUNT('Workstations'!$E$6:$E$8)&lt;3,"REVIEW",MIN('Workstations'!$E$6:$E$8))</x:f>
        <x:v>126</x:v>
      </x:c>
      <x:c r="E11" s="46" t="n">
        <x:f>'Assumptions'!$B$16</x:f>
        <x:v>500</x:v>
      </x:c>
      <x:c r="F11" s="46" t="n">
        <x:f>IF(C11=1,0,IF(OR(COUNT(D11:E11)&lt;2,B11&lt;0,COUNT(G10)&lt;1),"REVIEW",MIN(B11+G10,D11,E11)))</x:f>
        <x:v>0</x:v>
      </x:c>
      <x:c r="G11" s="46" t="n">
        <x:f>IF(OR(COUNT(F11)&lt;1,B11&lt;0,COUNT(G10)&lt;1),"REVIEW",MAX(0,G10+B11-F11))</x:f>
        <x:v>2020</x:v>
      </x:c>
      <x:c r="H11" s="27"/>
    </x:row>
    <x:row r="12">
      <x:c r="A12" s="45" t="d">
        <x:v>2027-01-17T00:00:00.000Z</x:v>
      </x:c>
      <x:c r="B12" s="41" t="n">
        <x:v>180</x:v>
      </x:c>
      <x:c r="C12" s="41" t="n">
        <x:v>0</x:v>
      </x:c>
      <x:c r="D12" s="46" t="n">
        <x:f>IF(COUNT('Workstations'!$E$6:$E$8)&lt;3,"REVIEW",MIN('Workstations'!$E$6:$E$8))</x:f>
        <x:v>126</x:v>
      </x:c>
      <x:c r="E12" s="46" t="n">
        <x:f>'Assumptions'!$B$16</x:f>
        <x:v>500</x:v>
      </x:c>
      <x:c r="F12" s="46" t="n">
        <x:f>IF(C12=1,0,IF(OR(COUNT(D12:E12)&lt;2,B12&lt;0,COUNT(G11)&lt;1),"REVIEW",MIN(B12+G11,D12,E12)))</x:f>
        <x:v>126</x:v>
      </x:c>
      <x:c r="G12" s="46" t="n">
        <x:f>IF(OR(COUNT(F12)&lt;1,B12&lt;0,COUNT(G11)&lt;1),"REVIEW",MAX(0,G11+B12-F12))</x:f>
        <x:v>2074</x:v>
      </x:c>
      <x:c r="H12" s="27"/>
    </x:row>
  </x:sheetData>
  <x:mergeCells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30" hidden="0" customWidth="1"/>
  </x:cols>
  <x:sheetData>
    <x:row r="2">
      <x:c r="A2" s="25" t="str">
        <x:v>Corporate Gift Fulfillment Capacity Planner 2027 — Bottleneck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36" t="str">
        <x:v>Metric</x:v>
      </x:c>
      <x:c r="B5" s="38" t="str">
        <x:v>Result</x:v>
      </x:c>
      <x:c r="C5" s="27"/>
      <x:c r="D5" s="27"/>
      <x:c r="E5" s="27"/>
      <x:c r="F5" s="27"/>
      <x:c r="G5" s="27"/>
      <x:c r="H5" s="27"/>
    </x:row>
    <x:row r="6">
      <x:c r="A6" s="27" t="str">
        <x:v>Bottleneck capacity</x:v>
      </x:c>
      <x:c r="B6" s="42" t="n">
        <x:f>IF(OR(COUNT('Workstations'!E6:E8)&lt;3,'Assumptions'!B16&lt;0),"REVIEW",MIN('Workstations'!E6:E8,'Assumptions'!B16))</x:f>
        <x:v>126</x:v>
      </x:c>
      <x:c r="C6" s="27"/>
      <x:c r="D6" s="27"/>
      <x:c r="E6" s="27"/>
      <x:c r="F6" s="27"/>
      <x:c r="G6" s="27"/>
      <x:c r="H6" s="27"/>
    </x:row>
    <x:row r="7">
      <x:c r="A7" s="27" t="str">
        <x:v>Limiting stage</x:v>
      </x:c>
      <x:c r="B7" s="42" t="str">
        <x:f>IF(COUNT('Workstations'!E6:E8)&lt;3,"REVIEW",INDEX('Workstations'!A6:A8,MATCH(MIN('Workstations'!E6:E8),'Workstations'!E6:E8,0)))</x:f>
        <x:v>Personalization</x:v>
      </x:c>
      <x:c r="C7" s="27"/>
      <x:c r="D7" s="27"/>
      <x:c r="E7" s="27"/>
      <x:c r="F7" s="27"/>
      <x:c r="G7" s="27"/>
      <x:c r="H7" s="27"/>
    </x:row>
    <x:row r="8">
      <x:c r="A8" s="27" t="str">
        <x:v>Total demand</x:v>
      </x:c>
      <x:c r="B8" s="42" t="n">
        <x:f>SUM('Demand by Day'!B6:B12)</x:f>
        <x:v>2830</x:v>
      </x:c>
      <x:c r="C8" s="27"/>
      <x:c r="D8" s="27"/>
      <x:c r="E8" s="27"/>
      <x:c r="F8" s="27"/>
      <x:c r="G8" s="27"/>
      <x:c r="H8" s="27"/>
    </x:row>
    <x:row r="9">
      <x:c r="A9" s="27" t="str">
        <x:v>Total shipped</x:v>
      </x:c>
      <x:c r="B9" s="42" t="n">
        <x:f>SUM('Demand by Day'!F6:F12)</x:f>
        <x:v>756</x:v>
      </x:c>
      <x:c r="C9" s="27"/>
      <x:c r="D9" s="27"/>
      <x:c r="E9" s="27"/>
      <x:c r="F9" s="27"/>
      <x:c r="G9" s="27"/>
      <x:c r="H9" s="27"/>
    </x:row>
    <x:row r="10">
      <x:c r="A10" s="27" t="str">
        <x:v>Ending backlog</x:v>
      </x:c>
      <x:c r="B10" s="42" t="n">
        <x:f>'Demand by Day'!G12</x:f>
        <x:v>2074</x:v>
      </x:c>
      <x:c r="C10" s="27"/>
      <x:c r="D10" s="27"/>
      <x:c r="E10" s="27"/>
      <x:c r="F10" s="27"/>
      <x:c r="G10" s="27"/>
      <x:c r="H10" s="27"/>
    </x:row>
  </x:sheetData>
  <x:mergeCells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2">
      <x:c r="A2" s="25" t="str">
        <x:v>Corporate Gift Fulfillment Capacity Planner 2027 — Scenario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36" t="str">
        <x:v>Scenario</x:v>
      </x:c>
      <x:c r="B5" s="37" t="str">
        <x:v>Labor factor</x:v>
      </x:c>
      <x:c r="C5" s="37" t="str">
        <x:v>Pickup factor</x:v>
      </x:c>
      <x:c r="D5" s="38" t="str">
        <x:v>Daily capacity</x:v>
      </x:c>
      <x:c r="E5" s="27"/>
      <x:c r="F5" s="27"/>
      <x:c r="G5" s="27"/>
      <x:c r="H5" s="27"/>
    </x:row>
    <x:row r="6">
      <x:c r="A6" s="27" t="str">
        <x:v>Base</x:v>
      </x:c>
      <x:c r="B6" s="42" t="n">
        <x:v>1</x:v>
      </x:c>
      <x:c r="C6" s="42" t="n">
        <x:v>1</x:v>
      </x:c>
      <x:c r="D6" s="42" t="n">
        <x:f>IF(OR(COUNT('Workstations'!E6:E8)&lt;3,'Assumptions'!B16&lt;0),"REVIEW",MIN(MIN('Workstations'!E6:E8)*B6,'Assumptions'!B16*C6))</x:f>
        <x:v>126</x:v>
      </x:c>
      <x:c r="E6" s="27"/>
      <x:c r="F6" s="27"/>
      <x:c r="G6" s="27"/>
      <x:c r="H6" s="27"/>
    </x:row>
    <x:row r="7">
      <x:c r="A7" s="27" t="str">
        <x:v>Surge demand</x:v>
      </x:c>
      <x:c r="B7" s="42" t="n">
        <x:v>1</x:v>
      </x:c>
      <x:c r="C7" s="42" t="n">
        <x:v>1</x:v>
      </x:c>
      <x:c r="D7" s="42" t="n">
        <x:f>IF(OR(COUNT('Workstations'!E6:E8)&lt;3,'Assumptions'!B16&lt;0),"REVIEW",MIN(MIN('Workstations'!E6:E8)*B7,'Assumptions'!B16*C7))</x:f>
        <x:v>126</x:v>
      </x:c>
      <x:c r="E7" s="27"/>
      <x:c r="F7" s="27"/>
      <x:c r="G7" s="27"/>
      <x:c r="H7" s="27"/>
    </x:row>
    <x:row r="8">
      <x:c r="A8" s="27" t="str">
        <x:v>Recovery staffing</x:v>
      </x:c>
      <x:c r="B8" s="42" t="n">
        <x:v>1.25</x:v>
      </x:c>
      <x:c r="C8" s="42" t="n">
        <x:v>1.15</x:v>
      </x:c>
      <x:c r="D8" s="42" t="n">
        <x:f>IF(OR(COUNT('Workstations'!E6:E8)&lt;3,'Assumptions'!B16&lt;0),"REVIEW",MIN(MIN('Workstations'!E6:E8)*B8,'Assumptions'!B16*C8))</x:f>
        <x:v>157.5</x:v>
      </x:c>
      <x:c r="E8" s="27"/>
      <x:c r="F8" s="27"/>
      <x:c r="G8" s="27"/>
      <x:c r="H8" s="27"/>
    </x:row>
  </x:sheetData>
  <x:mergeCells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2" hidden="0" customWidth="1"/>
    <x:col min="3" max="3" width="32" hidden="0" customWidth="1"/>
  </x:cols>
  <x:sheetData>
    <x:row r="2">
      <x:c r="A2" s="25" t="str">
        <x:v>Corporate Gift Fulfillment Capacity Planner 2027 — QA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36" t="str">
        <x:v>Check</x:v>
      </x:c>
      <x:c r="B5" s="37" t="str">
        <x:v>Status</x:v>
      </x:c>
      <x:c r="C5" s="38" t="str">
        <x:v>Detail</x:v>
      </x:c>
      <x:c r="D5" s="27"/>
      <x:c r="E5" s="27"/>
      <x:c r="F5" s="27"/>
      <x:c r="G5" s="27"/>
      <x:c r="H5" s="27"/>
    </x:row>
    <x:row r="6">
      <x:c r="A6" s="27" t="str">
        <x:v>All denominators are positive</x:v>
      </x:c>
      <x:c r="B6" s="27" t="str">
        <x:f>IF(AND('Assumptions'!B10&gt;0,'Assumptions'!B12&gt;0,'Assumptions'!B14&gt;0,'Assumptions'!B7*60-'Assumptions'!B8&gt;0),"PASS","REVIEW")</x:f>
        <x:v>PASS</x:v>
      </x:c>
      <x:c r="C6" s="27" t="str"/>
      <x:c r="D6" s="27"/>
      <x:c r="E6" s="27"/>
      <x:c r="F6" s="27"/>
      <x:c r="G6" s="27"/>
      <x:c r="H6" s="27"/>
    </x:row>
    <x:row r="7">
      <x:c r="A7" s="27" t="str">
        <x:v>QC yield is between 0% and 100%</x:v>
      </x:c>
      <x:c r="B7" s="27" t="str">
        <x:f>IF(AND('Assumptions'!B15&gt;=0,'Assumptions'!B15&lt;=1),"PASS","REVIEW")</x:f>
        <x:v>PASS</x:v>
      </x:c>
      <x:c r="C7" s="27" t="str"/>
      <x:c r="D7" s="27"/>
      <x:c r="E7" s="27"/>
      <x:c r="F7" s="27"/>
      <x:c r="G7" s="27"/>
      <x:c r="H7" s="27"/>
    </x:row>
    <x:row r="8">
      <x:c r="A8" s="27" t="str">
        <x:v>Demand and pickup inputs are non-negative</x:v>
      </x:c>
      <x:c r="B8" s="27" t="str">
        <x:f>IF(AND(MIN('Demand by Day'!B6:B12)&gt;=0,'Assumptions'!B16&gt;=0),"PASS","REVIEW")</x:f>
        <x:v>PASS</x:v>
      </x:c>
      <x:c r="C8" s="27" t="str"/>
      <x:c r="D8" s="27"/>
      <x:c r="E8" s="27"/>
      <x:c r="F8" s="27"/>
      <x:c r="G8" s="27"/>
      <x:c r="H8" s="27"/>
    </x:row>
    <x:row r="9">
      <x:c r="A9" s="27" t="str">
        <x:v>No planning blackout ships units</x:v>
      </x:c>
      <x:c r="B9" s="27" t="str">
        <x:f>IF(COUNT('Demand by Day'!F6:F12)&lt;7,"REVIEW",IF(SUMIFS('Demand by Day'!F6:F12,'Demand by Day'!C6:C12,1)=0,"PASS","REVIEW"))</x:f>
        <x:v>PASS</x:v>
      </x:c>
      <x:c r="C9" s="27" t="str"/>
      <x:c r="D9" s="27"/>
      <x:c r="E9" s="27"/>
      <x:c r="F9" s="27"/>
      <x:c r="G9" s="27"/>
      <x:c r="H9" s="27"/>
    </x:row>
    <x:row r="10">
      <x:c r="A10" s="27" t="str">
        <x:v>Backlog reconciles</x:v>
      </x:c>
      <x:c r="B10" s="27" t="str">
        <x:f>IF(OR(COUNT('Demand by Day'!F6:F12)&lt;7,COUNT('Demand by Day'!G12)&lt;1),"REVIEW",IF(ABS(SUM('Demand by Day'!B6:B12)-SUM('Demand by Day'!F6:F12)-'Demand by Day'!G12)&lt;0.01,"PASS","REVIEW"))</x:f>
        <x:v>PASS</x:v>
      </x:c>
      <x:c r="C10" s="27" t="str"/>
      <x:c r="D10" s="27"/>
      <x:c r="E10" s="27"/>
      <x:c r="F10" s="27"/>
      <x:c r="G10" s="27"/>
      <x:c r="H10" s="27"/>
    </x:row>
  </x:sheetData>
  <x:mergeCells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85" hidden="0" customWidth="1"/>
  </x:cols>
  <x:sheetData>
    <x:row r="2">
      <x:c r="A2" s="25" t="str">
        <x:v>Corporate Gift Fulfillment Capacity Planner 2027 — Methodology</x:v>
      </x:c>
      <x:c r="B2" s="25"/>
      <x:c r="C2" s="25"/>
      <x:c r="D2" s="25"/>
      <x:c r="E2" s="25"/>
      <x:c r="F2" s="25"/>
      <x:c r="G2" s="25"/>
      <x:c r="H2" s="25"/>
    </x:row>
    <x:row r="3">
      <x:c r="A3" s="26"/>
      <x:c r="B3" s="26"/>
      <x:c r="C3" s="26"/>
      <x:c r="D3" s="26"/>
      <x:c r="E3" s="26"/>
      <x:c r="F3" s="26"/>
      <x:c r="G3" s="26"/>
      <x:c r="H3" s="26"/>
    </x:row>
    <x:row r="4">
      <x:c r="A4" s="27"/>
      <x:c r="B4" s="27"/>
      <x:c r="C4" s="27"/>
      <x:c r="D4" s="27"/>
      <x:c r="E4" s="27"/>
      <x:c r="F4" s="27"/>
      <x:c r="G4" s="27"/>
      <x:c r="H4" s="27"/>
    </x:row>
    <x:row r="5">
      <x:c r="A5" s="36" t="str">
        <x:v>Method</x:v>
      </x:c>
      <x:c r="B5" s="38" t="str">
        <x:v>Detail</x:v>
      </x:c>
      <x:c r="C5" s="27"/>
      <x:c r="D5" s="27"/>
      <x:c r="E5" s="27"/>
      <x:c r="F5" s="27"/>
      <x:c r="G5" s="27"/>
      <x:c r="H5" s="27"/>
    </x:row>
    <x:row r="6" ht="42" customHeight="1">
      <x:c r="A6" s="31" t="str">
        <x:v>Capacity formula</x:v>
      </x:c>
      <x:c r="B6" s="31" t="str">
        <x:v>Daily capacity = MIN(kitting, personalization, QC after yield, confirmed pickup cap) × (1 − buffer).</x:v>
      </x:c>
      <x:c r="C6" s="27"/>
      <x:c r="D6" s="27"/>
      <x:c r="E6" s="27"/>
      <x:c r="F6" s="27"/>
      <x:c r="G6" s="27"/>
      <x:c r="H6" s="27"/>
    </x:row>
    <x:row r="7" ht="42" customHeight="1">
      <x:c r="A7" s="31" t="str">
        <x:v>Input policy</x:v>
      </x:c>
      <x:c r="B7" s="31" t="str">
        <x:v>Use time studies, rostered paid time, approved breaks, observed yield, and a carrier-confirmed pickup cap. Replace every illustrative value.</x:v>
      </x:c>
      <x:c r="C7" s="27"/>
      <x:c r="D7" s="27"/>
      <x:c r="E7" s="27"/>
      <x:c r="F7" s="27"/>
      <x:c r="G7" s="27"/>
      <x:c r="H7" s="27"/>
    </x:row>
    <x:row r="8" ht="42" customHeight="1">
      <x:c r="A8" s="31" t="str">
        <x:v>Official source</x:v>
      </x:c>
      <x:c r="B8" s="31" t="str">
        <x:v>UPS one-time pickup scheduling: https://wwwapps.ups.com/pickup/schedule?loc=en_HK</x:v>
      </x:c>
      <x:c r="C8" s="27"/>
      <x:c r="D8" s="27"/>
      <x:c r="E8" s="27"/>
      <x:c r="F8" s="27"/>
      <x:c r="G8" s="27"/>
      <x:c r="H8" s="27"/>
    </x:row>
    <x:row r="9" ht="42" customHeight="1">
      <x:c r="A9" s="31" t="str">
        <x:v>Official source</x:v>
      </x:c>
      <x:c r="B9" s="31" t="str">
        <x:v>FedEx pickup scheduling: https://www.fedex.com/en-hk/new-customer/how-to-schedule-pickups.html</x:v>
      </x:c>
      <x:c r="C9" s="27"/>
      <x:c r="D9" s="27"/>
      <x:c r="E9" s="27"/>
      <x:c r="F9" s="27"/>
      <x:c r="G9" s="27"/>
      <x:c r="H9" s="27"/>
    </x:row>
    <x:row r="10" ht="42" customHeight="1">
      <x:c r="A10" s="31" t="str">
        <x:v>Official source</x:v>
      </x:c>
      <x:c r="B10" s="31" t="str">
        <x:v>USPS pickup timing choices: https://tools.usps.com/schedule-pickup-steps.htm</x:v>
      </x:c>
      <x:c r="C10" s="27"/>
      <x:c r="D10" s="27"/>
      <x:c r="E10" s="27"/>
      <x:c r="F10" s="27"/>
      <x:c r="G10" s="27"/>
      <x:c r="H10" s="27"/>
    </x:row>
    <x:row r="11" ht="42" customHeight="1">
      <x:c r="A11" s="31" t="str">
        <x:v>Refresh rule</x:v>
      </x:c>
      <x:c r="B11" s="31" t="str">
        <x:v>Revalidate after changes to shift design, packaging, carrier pickup, or facility layout.</x:v>
      </x:c>
      <x:c r="C11" s="27"/>
      <x:c r="D11" s="27"/>
      <x:c r="E11" s="27"/>
      <x:c r="F11" s="27"/>
      <x:c r="G11" s="27"/>
      <x:c r="H11" s="27"/>
    </x:row>
  </x:sheetData>
  <x:mergeCells>
    <x:mergeCell ref="A2:H2"/>
  </x:mergeCells>
  <x:pageMargins left="0.7" right="0.7" top="0.75" bottom="0.75" header="0.3" footer="0.3"/>
</x:worksheet>
</file>