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eaaa0f45e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b075b1e2198b4f91"/>
    <x:sheet xmlns:r="http://schemas.openxmlformats.org/officeDocument/2006/relationships" name="前提" sheetId="2" r:id="R836b6ae50a714409"/>
    <x:sheet xmlns:r="http://schemas.openxmlformats.org/officeDocument/2006/relationships" name="作業工程" sheetId="3" r:id="R830cb38b384f4a64"/>
    <x:sheet xmlns:r="http://schemas.openxmlformats.org/officeDocument/2006/relationships" name="日別需要" sheetId="4" r:id="R8b60799ef2e8412f"/>
    <x:sheet xmlns:r="http://schemas.openxmlformats.org/officeDocument/2006/relationships" name="ボトルネック" sheetId="5" r:id="R34bd7be7b4b54cf8"/>
    <x:sheet xmlns:r="http://schemas.openxmlformats.org/officeDocument/2006/relationships" name="シナリオ" sheetId="6" r:id="Rd8cd7d287fa24c91"/>
    <x:sheet xmlns:r="http://schemas.openxmlformats.org/officeDocument/2006/relationships" name="品質確認" sheetId="7" r:id="R8a6f7af03ce64041"/>
    <x:sheet xmlns:r="http://schemas.openxmlformats.org/officeDocument/2006/relationships" name="算定方法" sheetId="8" r:id="Rbb43e9ca62b948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0.00"/>
    <x:numFmt numFmtId="202" formatCode="0"/>
    <x:numFmt numFmtId="203" formatCode="yyyy-mm-dd"/>
  </x:numFmts>
  <x:fonts count="8">
    <x:font>
      <x:sz val="11"/>
      <x:name val="Carlito"/>
    </x:font>
    <x:font>
      <x:b/>
      <x:sz val="16"/>
      <x:color rgb="FF183B4E"/>
      <x:name val="Arial"/>
    </x:font>
    <x:font>
      <x:b/>
      <x:sz val="11"/>
      <x:color rgb="FF183B4E"/>
      <x:name val="Arial"/>
    </x:font>
    <x:font>
      <x:b/>
      <x:sz val="10"/>
      <x:color rgb="FFFFFFFF"/>
      <x:name val="Arial"/>
    </x:font>
    <x:font>
      <x:b/>
      <x:sz val="16"/>
      <x:color rgb="FF183B4E"/>
      <x:name val="Noto Sans CJK JP"/>
    </x:font>
    <x:font>
      <x:sz val="11"/>
      <x:name val="Noto Sans CJK JP"/>
    </x:font>
    <x:font>
      <x:b/>
      <x:sz val="11"/>
      <x:color rgb="FF183B4E"/>
      <x:name val="Noto Sans CJK JP"/>
    </x:font>
    <x:font>
      <x:b/>
      <x:sz val="10"/>
      <x:color rgb="FFFFFFFF"/>
      <x:name val="Noto Sans CJK JP"/>
    </x:font>
  </x:fonts>
  <x:fills count="5">
    <x:fill>
      <x:patternFill patternType="none"/>
    </x:fill>
    <x:fill>
      <x:patternFill patternType="gray125"/>
    </x:fill>
    <x:fill>
      <x:patternFill patternType="solid">
        <x:fgColor rgb="FFE9F2F1"/>
      </x:patternFill>
    </x:fill>
    <x:fill>
      <x:patternFill patternType="solid">
        <x:fgColor rgb="FF183B4E"/>
      </x:patternFill>
    </x:fill>
    <x:fill>
      <x:patternFill patternType="solid">
        <x:fgColor rgb="FFFFF2CC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2F6B69"/>
      </x:bottom>
      <x:diagonal/>
    </x:border>
    <x:border>
      <x:left style="thin">
        <x:color rgb="FF2F6B69"/>
      </x:left>
      <x:right/>
      <x:top style="thin">
        <x:color rgb="FF2F6B69"/>
      </x:top>
      <x:bottom style="thin">
        <x:color rgb="FF2F6B69"/>
      </x:bottom>
      <x:diagonal/>
    </x:border>
    <x:border>
      <x:left/>
      <x:right/>
      <x:top style="thin">
        <x:color rgb="FF2F6B69"/>
      </x:top>
      <x:bottom style="thin">
        <x:color rgb="FF2F6B69"/>
      </x:bottom>
      <x:diagonal/>
    </x:border>
    <x:border>
      <x:left/>
      <x:right style="thin">
        <x:color rgb="FF2F6B69"/>
      </x:right>
      <x:top style="thin">
        <x:color rgb="FF2F6B69"/>
      </x:top>
      <x:bottom style="thin">
        <x:color rgb="FF2F6B69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2" xfId="0" applyNumberFormat="1" applyFont="1" applyFill="1" applyBorder="1"/>
    <x:xf numFmtId="0" fontId="2" fillId="2" borderId="3" xfId="0" applyNumberFormat="1" applyFont="1" applyFill="1" applyBorder="1"/>
    <x:xf numFmtId="0" fontId="2" fillId="2" borderId="4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5" xfId="0" applyNumberFormat="1" applyFont="1" applyFill="1" applyBorder="1" applyAlignment="1">
      <x:alignment horizontal="center"/>
    </x:xf>
    <x:xf numFmtId="0" fontId="3" fillId="3" borderId="6" xfId="0" applyNumberFormat="1" applyFont="1" applyFill="1" applyBorder="1" applyAlignment="1">
      <x:alignment horizontal="center"/>
    </x:xf>
    <x:xf numFmtId="0" fontId="3" fillId="3" borderId="7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200" fontId="0" fillId="4" borderId="0" xfId="0" applyNumberFormat="1" applyFont="1" applyFill="1" applyBorder="1"/>
    <x:xf numFmtId="201" fontId="0" fillId="4" borderId="0" xfId="0" applyNumberFormat="1" applyFont="1" applyFill="1" applyBorder="1"/>
    <x:xf numFmtId="202" fontId="0" fillId="4" borderId="0" xfId="0" applyNumberFormat="1" applyFont="1" applyFill="1" applyBorder="1"/>
    <x:xf numFmtId="201" fontId="0" fillId="0" borderId="0" xfId="0" applyNumberFormat="1" applyFont="1" applyFill="1" applyBorder="1"/>
    <x:xf numFmtId="203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0" borderId="0" xfId="0" applyNumberFormat="1" applyFont="1" applyFill="1" applyBorder="1"/>
    <x:xf numFmtId="0" fontId="6" fillId="2" borderId="2" xfId="0" applyNumberFormat="1" applyFont="1" applyFill="1" applyBorder="1"/>
    <x:xf numFmtId="0" fontId="6" fillId="2" borderId="3" xfId="0" applyNumberFormat="1" applyFont="1" applyFill="1" applyBorder="1"/>
    <x:xf numFmtId="0" fontId="6" fillId="2" borderId="4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7" fillId="3" borderId="5" xfId="0" applyNumberFormat="1" applyFont="1" applyFill="1" applyBorder="1" applyAlignment="1">
      <x:alignment horizontal="center"/>
    </x:xf>
    <x:xf numFmtId="0" fontId="7" fillId="3" borderId="6" xfId="0" applyNumberFormat="1" applyFont="1" applyFill="1" applyBorder="1" applyAlignment="1">
      <x:alignment horizontal="center"/>
    </x:xf>
    <x:xf numFmtId="0" fontId="7" fillId="3" borderId="7" xfId="0" applyNumberFormat="1" applyFont="1" applyFill="1" applyBorder="1" applyAlignment="1">
      <x:alignment horizontal="center"/>
    </x:xf>
    <x:xf numFmtId="201" fontId="5" fillId="4" borderId="0" xfId="0" applyNumberFormat="1" applyFont="1" applyFill="1" applyBorder="1"/>
    <x:xf numFmtId="200" fontId="5" fillId="4" borderId="0" xfId="0" applyNumberFormat="1" applyFont="1" applyFill="1" applyBorder="1"/>
    <x:xf numFmtId="202" fontId="5" fillId="4" borderId="0" xfId="0" applyNumberFormat="1" applyFont="1" applyFill="1" applyBorder="1"/>
    <x:xf numFmtId="201" fontId="5" fillId="0" borderId="0" xfId="0" applyNumberFormat="1" applyFont="1" applyFill="1" applyBorder="1"/>
    <x:xf numFmtId="0" fontId="7" fillId="3" borderId="5" xfId="0" applyNumberFormat="1" applyFont="1" applyFill="1" applyBorder="1" applyAlignment="1">
      <x:alignment horizontal="center" vertical="center"/>
    </x:xf>
    <x:xf numFmtId="0" fontId="7" fillId="3" borderId="6" xfId="0" applyNumberFormat="1" applyFont="1" applyFill="1" applyBorder="1" applyAlignment="1">
      <x:alignment horizontal="center" vertical="center"/>
    </x:xf>
    <x:xf numFmtId="0" fontId="7" fillId="3" borderId="7" xfId="0" applyNumberFormat="1" applyFont="1" applyFill="1" applyBorder="1" applyAlignment="1">
      <x:alignment horizontal="center" vertical="center"/>
    </x:xf>
    <x:xf numFmtId="201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3" fontId="5" fillId="0" borderId="0" xfId="0" applyNumberFormat="1" applyFont="1" applyFill="1" applyBorder="1"/>
    <x:xf numFmtId="202" fontId="5" fillId="0" borderId="0" xfId="0" applyNumberFormat="1" applyFont="1" applyFill="1" applyBorder="1"/>
    <x:xf numFmtId="203" fontId="5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98550bf0884845" /><Relationship Type="http://schemas.openxmlformats.org/officeDocument/2006/relationships/theme" Target="/xl/theme/theme1.xml" Id="R16ab6c97e51642f9" /><Relationship Type="http://schemas.openxmlformats.org/officeDocument/2006/relationships/sharedStrings" Target="/xl/sharedStrings.xml" Id="R6696fb9cabab4b41" /><Relationship Type="http://schemas.openxmlformats.org/officeDocument/2006/relationships/worksheet" Target="/xl/worksheets/sheet1.xml" Id="Rb075b1e2198b4f91" /><Relationship Type="http://schemas.openxmlformats.org/officeDocument/2006/relationships/worksheet" Target="/xl/worksheets/sheet2.xml" Id="R836b6ae50a714409" /><Relationship Type="http://schemas.openxmlformats.org/officeDocument/2006/relationships/worksheet" Target="/xl/worksheets/sheet3.xml" Id="R830cb38b384f4a64" /><Relationship Type="http://schemas.openxmlformats.org/officeDocument/2006/relationships/worksheet" Target="/xl/worksheets/sheet4.xml" Id="R8b60799ef2e8412f" /><Relationship Type="http://schemas.openxmlformats.org/officeDocument/2006/relationships/worksheet" Target="/xl/worksheets/sheet5.xml" Id="R34bd7be7b4b54cf8" /><Relationship Type="http://schemas.openxmlformats.org/officeDocument/2006/relationships/worksheet" Target="/xl/worksheets/sheet6.xml" Id="Rd8cd7d287fa24c91" /><Relationship Type="http://schemas.openxmlformats.org/officeDocument/2006/relationships/worksheet" Target="/xl/worksheets/sheet7.xml" Id="R8a6f7af03ce64041" /><Relationship Type="http://schemas.openxmlformats.org/officeDocument/2006/relationships/worksheet" Target="/xl/worksheets/sheet8.xml" Id="Rbb43e9ca62b948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2">
      <x:c r="A2" s="29" t="str">
        <x:v>2027年 コーポレートギフト履行能力プランナー</x:v>
      </x:c>
      <x:c r="B2" s="29"/>
      <x:c r="C2" s="29"/>
      <x:c r="D2" s="29"/>
      <x:c r="E2" s="29"/>
      <x:c r="F2" s="29"/>
      <x:c r="G2" s="29"/>
      <x:c r="H2" s="29"/>
    </x:row>
    <x:row r="3">
      <x:c r="A3" s="30"/>
      <x:c r="B3" s="30"/>
      <x:c r="C3" s="30"/>
      <x:c r="D3" s="30"/>
      <x:c r="E3" s="30"/>
      <x:c r="F3" s="30"/>
      <x:c r="G3" s="30"/>
      <x:c r="H3" s="30"/>
    </x:row>
    <x:row r="4">
      <x:c r="A4" s="31"/>
      <x:c r="B4" s="31"/>
      <x:c r="C4" s="31"/>
      <x:c r="D4" s="31"/>
      <x:c r="E4" s="31"/>
      <x:c r="F4" s="31"/>
      <x:c r="G4" s="31"/>
      <x:c r="H4" s="31"/>
    </x:row>
    <x:row r="5">
      <x:c r="A5" s="31" t="str">
        <x:v>版</x:v>
      </x:c>
      <x:c r="B5" s="31" t="str">
        <x:v>v1.0</x:v>
      </x:c>
      <x:c r="C5" s="31"/>
      <x:c r="D5" s="31"/>
      <x:c r="E5" s="31"/>
      <x:c r="F5" s="31"/>
      <x:c r="G5" s="31"/>
      <x:c r="H5" s="31"/>
    </x:row>
    <x:row r="6">
      <x:c r="A6" s="31" t="str">
        <x:v>最終確認日</x:v>
      </x:c>
      <x:c r="B6" s="31" t="str">
        <x:v>2026-10-13</x:v>
      </x:c>
      <x:c r="C6" s="31"/>
      <x:c r="D6" s="31"/>
      <x:c r="E6" s="31"/>
      <x:c r="F6" s="31"/>
      <x:c r="G6" s="31"/>
      <x:c r="H6" s="31"/>
    </x:row>
    <x:row r="7">
      <x:c r="A7" s="31"/>
      <x:c r="B7" s="31"/>
      <x:c r="C7" s="31"/>
      <x:c r="D7" s="31"/>
      <x:c r="E7" s="31"/>
      <x:c r="F7" s="31"/>
      <x:c r="G7" s="31"/>
      <x:c r="H7" s="31"/>
    </x:row>
    <x:row r="8">
      <x:c r="A8" s="32" t="str">
        <x:v>目的</x:v>
      </x:c>
      <x:c r="B8" s="33"/>
      <x:c r="C8" s="33"/>
      <x:c r="D8" s="33"/>
      <x:c r="E8" s="33"/>
      <x:c r="F8" s="33"/>
      <x:c r="G8" s="33"/>
      <x:c r="H8" s="34"/>
    </x:row>
    <x:row r="9">
      <x:c r="A9" s="35" t="str">
        <x:v>現場で編集した入力値から日次出荷可能数を算定します。例示値は業界基準ではありません。</x:v>
      </x:c>
      <x:c r="B9" s="35"/>
      <x:c r="C9" s="35"/>
      <x:c r="D9" s="35"/>
      <x:c r="E9" s="35"/>
      <x:c r="F9" s="35"/>
      <x:c r="G9" s="35"/>
      <x:c r="H9" s="35"/>
    </x:row>
    <x:row r="10">
      <x:c r="A10" s="35"/>
      <x:c r="B10" s="35"/>
      <x:c r="C10" s="35"/>
      <x:c r="D10" s="35"/>
      <x:c r="E10" s="35"/>
      <x:c r="F10" s="35"/>
      <x:c r="G10" s="35"/>
      <x:c r="H10" s="35"/>
    </x:row>
    <x:row r="11">
      <x:c r="A11" s="31"/>
      <x:c r="B11" s="31"/>
      <x:c r="C11" s="31"/>
      <x:c r="D11" s="31"/>
      <x:c r="E11" s="31"/>
      <x:c r="F11" s="31"/>
      <x:c r="G11" s="31"/>
      <x:c r="H11" s="31"/>
    </x:row>
    <x:row r="12">
      <x:c r="A12" s="32" t="str">
        <x:v>使い方</x:v>
      </x:c>
      <x:c r="B12" s="33"/>
      <x:c r="C12" s="33"/>
      <x:c r="D12" s="33"/>
      <x:c r="E12" s="33"/>
      <x:c r="F12" s="33"/>
      <x:c r="G12" s="33"/>
      <x:c r="H12" s="34"/>
    </x:row>
    <x:row r="13">
      <x:c r="A13" s="35" t="str">
        <x:v>1. 黄色の前提を現場承認済みの値に置き換えます。</x:v>
      </x:c>
      <x:c r="B13" s="35"/>
      <x:c r="C13" s="35"/>
      <x:c r="D13" s="35"/>
      <x:c r="E13" s="35"/>
      <x:c r="F13" s="35"/>
      <x:c r="G13" s="35"/>
      <x:c r="H13" s="35"/>
    </x:row>
    <x:row r="14">
      <x:c r="A14" s="35" t="str">
        <x:v>2. 日別需要と休業フラグを入力します。</x:v>
      </x:c>
      <x:c r="B14" s="35"/>
      <x:c r="C14" s="35"/>
      <x:c r="D14" s="35"/>
      <x:c r="E14" s="35"/>
      <x:c r="F14" s="35"/>
      <x:c r="G14" s="35"/>
      <x:c r="H14" s="35"/>
    </x:row>
    <x:row r="15">
      <x:c r="A15" s="35" t="str">
        <x:v>3. 開始日を確定する前に、制約、滞留、品質確認を確認します。</x:v>
      </x:c>
      <x:c r="B15" s="35"/>
      <x:c r="C15" s="35"/>
      <x:c r="D15" s="35"/>
      <x:c r="E15" s="35"/>
      <x:c r="F15" s="35"/>
      <x:c r="G15" s="35"/>
      <x:c r="H15" s="35"/>
    </x:row>
    <x:row r="16">
      <x:c r="A16" s="31"/>
      <x:c r="B16" s="31"/>
      <x:c r="C16" s="31"/>
      <x:c r="D16" s="31"/>
      <x:c r="E16" s="31"/>
      <x:c r="F16" s="31"/>
      <x:c r="G16" s="31"/>
      <x:c r="H16" s="31"/>
    </x:row>
    <x:row r="17">
      <x:c r="A17" s="32" t="str">
        <x:v>適用範囲</x:v>
      </x:c>
      <x:c r="B17" s="33"/>
      <x:c r="C17" s="33"/>
      <x:c r="D17" s="33"/>
      <x:c r="E17" s="33"/>
      <x:c r="F17" s="33"/>
      <x:c r="G17" s="33"/>
      <x:c r="H17" s="34"/>
    </x:row>
    <x:row r="18">
      <x:c r="A18" s="35" t="str">
        <x:v>本表は運送会社の確認、労務確認、現場安全計画の代替ではありません。</x:v>
      </x:c>
      <x:c r="B18" s="35"/>
      <x:c r="C18" s="35"/>
      <x:c r="D18" s="35"/>
      <x:c r="E18" s="35"/>
      <x:c r="F18" s="35"/>
      <x:c r="G18" s="35"/>
      <x:c r="H18" s="35"/>
    </x:row>
    <x:row r="19">
      <x:c r="A19" s="35"/>
      <x:c r="B19" s="35"/>
      <x:c r="C19" s="35"/>
      <x:c r="D19" s="35"/>
      <x:c r="E19" s="35"/>
      <x:c r="F19" s="35"/>
      <x:c r="G19" s="35"/>
      <x:c r="H19" s="35"/>
    </x:row>
  </x:sheetData>
  <x:mergeCells>
    <x:mergeCell ref="A2:H2"/>
    <x:mergeCell ref="A9:H10"/>
    <x:mergeCell ref="A18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16" hidden="0" customWidth="1"/>
    <x:col min="3" max="3" width="18" hidden="0" customWidth="1"/>
    <x:col min="4" max="4" width="26" hidden="0" customWidth="1"/>
  </x:cols>
  <x:sheetData>
    <x:row r="2">
      <x:c r="A2" s="29" t="str">
        <x:v>2027年 コーポレートギフト履行能力プランナー — 前提</x:v>
      </x:c>
      <x:c r="B2" s="29"/>
      <x:c r="C2" s="29"/>
      <x:c r="D2" s="29"/>
      <x:c r="E2" s="29"/>
      <x:c r="F2" s="29"/>
      <x:c r="G2" s="29"/>
      <x:c r="H2" s="29"/>
    </x:row>
    <x:row r="3">
      <x:c r="A3" s="30"/>
      <x:c r="B3" s="30"/>
      <x:c r="C3" s="30"/>
      <x:c r="D3" s="30"/>
      <x:c r="E3" s="30"/>
      <x:c r="F3" s="30"/>
      <x:c r="G3" s="30"/>
      <x:c r="H3" s="30"/>
    </x:row>
    <x:row r="4">
      <x:c r="A4" s="31"/>
      <x:c r="B4" s="31"/>
      <x:c r="C4" s="31"/>
      <x:c r="D4" s="31"/>
      <x:c r="E4" s="31"/>
      <x:c r="F4" s="31"/>
      <x:c r="G4" s="31"/>
      <x:c r="H4" s="31"/>
    </x:row>
    <x:row r="5">
      <x:c r="A5" s="43" t="str">
        <x:v>編集入力</x:v>
      </x:c>
      <x:c r="B5" s="44" t="str">
        <x:v>値</x:v>
      </x:c>
      <x:c r="C5" s="44" t="str">
        <x:v>単位</x:v>
      </x:c>
      <x:c r="D5" s="45" t="str">
        <x:v>担当／根拠</x:v>
      </x:c>
      <x:c r="E5" s="31"/>
      <x:c r="F5" s="31"/>
      <x:c r="G5" s="31"/>
      <x:c r="H5" s="31"/>
    </x:row>
    <x:row r="6">
      <x:c r="A6" s="31" t="str">
        <x:v>一日当たりのシフト数</x:v>
      </x:c>
      <x:c r="B6" s="46" t="n">
        <x:v>1</x:v>
      </x:c>
      <x:c r="C6" s="31" t="str">
        <x:v>回</x:v>
      </x:c>
      <x:c r="D6" s="31" t="str">
        <x:v>業務責任者</x:v>
      </x:c>
      <x:c r="E6" s="31"/>
      <x:c r="F6" s="31"/>
      <x:c r="G6" s="31"/>
      <x:c r="H6" s="31"/>
    </x:row>
    <x:row r="7">
      <x:c r="A7" s="31" t="str">
        <x:v>一シフトの有給時間</x:v>
      </x:c>
      <x:c r="B7" s="46" t="n">
        <x:v>8</x:v>
      </x:c>
      <x:c r="C7" s="31" t="str">
        <x:v>時間</x:v>
      </x:c>
      <x:c r="D7" s="31" t="str">
        <x:v>勤務表</x:v>
      </x:c>
      <x:c r="E7" s="31"/>
      <x:c r="F7" s="31"/>
      <x:c r="G7" s="31"/>
      <x:c r="H7" s="31"/>
    </x:row>
    <x:row r="8">
      <x:c r="A8" s="31" t="str">
        <x:v>一シフトの非作業時間（分）</x:v>
      </x:c>
      <x:c r="B8" s="46" t="n">
        <x:v>60</x:v>
      </x:c>
      <x:c r="C8" s="31" t="str">
        <x:v>分</x:v>
      </x:c>
      <x:c r="D8" s="31" t="str">
        <x:v>業務責任者</x:v>
      </x:c>
      <x:c r="E8" s="31"/>
      <x:c r="F8" s="31"/>
      <x:c r="G8" s="31"/>
      <x:c r="H8" s="31"/>
    </x:row>
    <x:row r="9">
      <x:c r="A9" s="31" t="str">
        <x:v>同梱担当者</x:v>
      </x:c>
      <x:c r="B9" s="46" t="n">
        <x:v>6</x:v>
      </x:c>
      <x:c r="C9" s="31" t="str">
        <x:v>人</x:v>
      </x:c>
      <x:c r="D9" s="31" t="str">
        <x:v>同梱責任者</x:v>
      </x:c>
      <x:c r="E9" s="31"/>
      <x:c r="F9" s="31"/>
      <x:c r="G9" s="31"/>
      <x:c r="H9" s="31"/>
    </x:row>
    <x:row r="10">
      <x:c r="A10" s="31" t="str">
        <x:v>一個当たり同梱分数</x:v>
      </x:c>
      <x:c r="B10" s="46" t="n">
        <x:v>4</x:v>
      </x:c>
      <x:c r="C10" s="31" t="str">
        <x:v>分</x:v>
      </x:c>
      <x:c r="D10" s="31" t="str">
        <x:v>時間観測</x:v>
      </x:c>
      <x:c r="E10" s="31"/>
      <x:c r="F10" s="31"/>
      <x:c r="G10" s="31"/>
      <x:c r="H10" s="31"/>
    </x:row>
    <x:row r="11">
      <x:c r="A11" s="31" t="str">
        <x:v>名入れ担当者</x:v>
      </x:c>
      <x:c r="B11" s="46" t="n">
        <x:v>2</x:v>
      </x:c>
      <x:c r="C11" s="31" t="str">
        <x:v>人</x:v>
      </x:c>
      <x:c r="D11" s="31" t="str">
        <x:v>名入れ責任者</x:v>
      </x:c>
      <x:c r="E11" s="31"/>
      <x:c r="F11" s="31"/>
      <x:c r="G11" s="31"/>
      <x:c r="H11" s="31"/>
    </x:row>
    <x:row r="12">
      <x:c r="A12" s="31" t="str">
        <x:v>一個当たり名入れ分数</x:v>
      </x:c>
      <x:c r="B12" s="46" t="n">
        <x:v>6</x:v>
      </x:c>
      <x:c r="C12" s="31" t="str">
        <x:v>分</x:v>
      </x:c>
      <x:c r="D12" s="31" t="str">
        <x:v>時間観測</x:v>
      </x:c>
      <x:c r="E12" s="31"/>
      <x:c r="F12" s="31"/>
      <x:c r="G12" s="31"/>
      <x:c r="H12" s="31"/>
    </x:row>
    <x:row r="13">
      <x:c r="A13" s="31" t="str">
        <x:v>検品担当者</x:v>
      </x:c>
      <x:c r="B13" s="46" t="n">
        <x:v>2</x:v>
      </x:c>
      <x:c r="C13" s="31" t="str">
        <x:v>人</x:v>
      </x:c>
      <x:c r="D13" s="31" t="str">
        <x:v>検品責任者</x:v>
      </x:c>
      <x:c r="E13" s="31"/>
      <x:c r="F13" s="31"/>
      <x:c r="G13" s="31"/>
      <x:c r="H13" s="31"/>
    </x:row>
    <x:row r="14">
      <x:c r="A14" s="31" t="str">
        <x:v>一個当たり検品分数</x:v>
      </x:c>
      <x:c r="B14" s="46" t="n">
        <x:v>3</x:v>
      </x:c>
      <x:c r="C14" s="31" t="str">
        <x:v>分</x:v>
      </x:c>
      <x:c r="D14" s="31" t="str">
        <x:v>時間観測</x:v>
      </x:c>
      <x:c r="E14" s="31"/>
      <x:c r="F14" s="31"/>
      <x:c r="G14" s="31"/>
      <x:c r="H14" s="31"/>
    </x:row>
    <x:row r="15">
      <x:c r="A15" s="31" t="str">
        <x:v>検品初回合格率</x:v>
      </x:c>
      <x:c r="B15" s="47" t="n">
        <x:v>0.98</x:v>
      </x:c>
      <x:c r="C15" s="31" t="str">
        <x:v>割合</x:v>
      </x:c>
      <x:c r="D15" s="31" t="str">
        <x:v>観測例</x:v>
      </x:c>
      <x:c r="E15" s="31"/>
      <x:c r="F15" s="31"/>
      <x:c r="G15" s="31"/>
      <x:c r="H15" s="31"/>
    </x:row>
    <x:row r="16">
      <x:c r="A16" s="31" t="str">
        <x:v>運送会社確認済み集荷上限</x:v>
      </x:c>
      <x:c r="B16" s="48" t="n">
        <x:v>500</x:v>
      </x:c>
      <x:c r="C16" s="31" t="str">
        <x:v>件／日</x:v>
      </x:c>
      <x:c r="D16" s="31" t="str">
        <x:v>運送会社確認</x:v>
      </x:c>
      <x:c r="E16" s="31"/>
      <x:c r="F16" s="31"/>
      <x:c r="G16" s="31"/>
      <x:c r="H16" s="31"/>
    </x:row>
    <x:row r="17">
      <x:c r="A17" s="31" t="str">
        <x:v>運用バッファ</x:v>
      </x:c>
      <x:c r="B17" s="47" t="n">
        <x:v>0.1</x:v>
      </x:c>
      <x:c r="C17" s="31" t="str">
        <x:v>割合</x:v>
      </x:c>
      <x:c r="D17" s="31" t="str">
        <x:v>業務責任者</x:v>
      </x:c>
      <x:c r="E17" s="31"/>
      <x:c r="F17" s="31"/>
      <x:c r="G17" s="31"/>
      <x:c r="H17" s="31"/>
    </x:row>
    <x:row r="18">
      <x:c r="A18" s="31"/>
      <x:c r="B18" s="31"/>
      <x:c r="C18" s="31"/>
      <x:c r="D18" s="31"/>
      <x:c r="E18" s="31"/>
      <x:c r="F18" s="31"/>
      <x:c r="G18" s="31"/>
      <x:c r="H18" s="31"/>
    </x:row>
    <x:row r="19">
      <x:c r="A19" s="32" t="str">
        <x:v>一人一日当たり有効分数</x:v>
      </x:c>
      <x:c r="B19" s="34"/>
      <x:c r="C19" s="31"/>
      <x:c r="D19" s="31"/>
      <x:c r="E19" s="31"/>
      <x:c r="F19" s="31"/>
      <x:c r="G19" s="31"/>
      <x:c r="H19" s="31"/>
    </x:row>
    <x:row r="20">
      <x:c r="A20" s="31" t="str">
        <x:v>一人一日当たり有効分数</x:v>
      </x:c>
      <x:c r="B20" s="49" t="n">
        <x:f>B6*(B7*60-B8)</x:f>
        <x:v>420</x:v>
      </x:c>
      <x:c r="C20" s="31"/>
      <x:c r="D20" s="31"/>
      <x:c r="E20" s="31"/>
      <x:c r="F20" s="31"/>
      <x:c r="G20" s="31"/>
      <x:c r="H20" s="31"/>
    </x:row>
  </x:sheetData>
  <x:mergeCells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</x:cols>
  <x:sheetData>
    <x:row r="2">
      <x:c r="A2" s="29" t="str">
        <x:v>2027年 コーポレートギフト履行能力プランナー — 作業工程</x:v>
      </x:c>
      <x:c r="B2" s="29"/>
      <x:c r="C2" s="29"/>
      <x:c r="D2" s="29"/>
      <x:c r="E2" s="29"/>
      <x:c r="F2" s="29"/>
      <x:c r="G2" s="29"/>
      <x:c r="H2" s="29"/>
    </x:row>
    <x:row r="3">
      <x:c r="A3" s="30"/>
      <x:c r="B3" s="30"/>
      <x:c r="C3" s="30"/>
      <x:c r="D3" s="30"/>
      <x:c r="E3" s="30"/>
      <x:c r="F3" s="30"/>
      <x:c r="G3" s="30"/>
      <x:c r="H3" s="30"/>
    </x:row>
    <x:row r="4">
      <x:c r="A4" s="31"/>
      <x:c r="B4" s="31"/>
      <x:c r="C4" s="31"/>
      <x:c r="D4" s="31"/>
      <x:c r="E4" s="31"/>
      <x:c r="F4" s="31"/>
      <x:c r="G4" s="31"/>
      <x:c r="H4" s="31"/>
    </x:row>
    <x:row r="5">
      <x:c r="A5" s="43" t="str">
        <x:v>工程</x:v>
      </x:c>
      <x:c r="B5" s="44" t="str">
        <x:v>人数</x:v>
      </x:c>
      <x:c r="C5" s="44" t="str">
        <x:v>一個当たり分数</x:v>
      </x:c>
      <x:c r="D5" s="44" t="str">
        <x:v>理論個数／日</x:v>
      </x:c>
      <x:c r="E5" s="45" t="str">
        <x:v>調整後個数／日</x:v>
      </x:c>
      <x:c r="F5" s="31"/>
      <x:c r="G5" s="31"/>
      <x:c r="H5" s="31"/>
    </x:row>
    <x:row r="6">
      <x:c r="A6" s="31" t="str">
        <x:v>同梱</x:v>
      </x:c>
      <x:c r="B6" s="49" t="n">
        <x:f>'前提'!B9</x:f>
        <x:v>6</x:v>
      </x:c>
      <x:c r="C6" s="49" t="n">
        <x:f>'前提'!B10</x:f>
        <x:v>4</x:v>
      </x:c>
      <x:c r="D6" s="49" t="n">
        <x:f>IF(OR(B6="",C6="",B6&lt;0,C6&lt;=0),"要確認",B6*'前提'!$B$20/C6)</x:f>
        <x:v>630</x:v>
      </x:c>
      <x:c r="E6" s="49" t="n">
        <x:f>IF(AND(ISNUMBER(D6),'前提'!$B$17&gt;=0,'前提'!$B$17&lt;1),D6*(1-'前提'!$B$17),"要確認")</x:f>
        <x:v>567</x:v>
      </x:c>
      <x:c r="F6" s="31"/>
      <x:c r="G6" s="31"/>
      <x:c r="H6" s="31"/>
    </x:row>
    <x:row r="7">
      <x:c r="A7" s="31" t="str">
        <x:v>名入れ</x:v>
      </x:c>
      <x:c r="B7" s="49" t="n">
        <x:f>'前提'!B11</x:f>
        <x:v>2</x:v>
      </x:c>
      <x:c r="C7" s="49" t="n">
        <x:f>'前提'!B12</x:f>
        <x:v>6</x:v>
      </x:c>
      <x:c r="D7" s="49" t="n">
        <x:f>IF(OR(B7="",C7="",B7&lt;0,C7&lt;=0),"要確認",B7*'前提'!$B$20/C7)</x:f>
        <x:v>140</x:v>
      </x:c>
      <x:c r="E7" s="49" t="n">
        <x:f>IF(AND(ISNUMBER(D7),'前提'!$B$17&gt;=0,'前提'!$B$17&lt;1),D7*(1-'前提'!$B$17),"要確認")</x:f>
        <x:v>126</x:v>
      </x:c>
      <x:c r="F7" s="31"/>
      <x:c r="G7" s="31"/>
      <x:c r="H7" s="31"/>
    </x:row>
    <x:row r="8">
      <x:c r="A8" s="31" t="str">
        <x:v>検品</x:v>
      </x:c>
      <x:c r="B8" s="49" t="n">
        <x:f>'前提'!B13</x:f>
        <x:v>2</x:v>
      </x:c>
      <x:c r="C8" s="49" t="n">
        <x:f>'前提'!B14</x:f>
        <x:v>3</x:v>
      </x:c>
      <x:c r="D8" s="49" t="n">
        <x:f>IF(OR(B8="",C8="",B8&lt;0,C8&lt;=0),"要確認",B8*'前提'!$B$20/C8)</x:f>
        <x:v>280</x:v>
      </x:c>
      <x:c r="E8" s="49" t="n">
        <x:f>IF(AND(ISNUMBER(D8),'前提'!$B$15&gt;=0,'前提'!$B$15&lt;=1,'前提'!$B$17&gt;=0,'前提'!$B$17&lt;1),D8*'前提'!$B$15*(1-'前提'!$B$17),"要確認")</x:f>
        <x:v>246.95999999999998</x:v>
      </x:c>
      <x:c r="F8" s="31"/>
      <x:c r="G8" s="31"/>
      <x:c r="H8" s="31"/>
    </x:row>
  </x:sheetData>
  <x:mergeCells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2">
      <x:c r="A2" s="29" t="str">
        <x:v>2027年 コーポレートギフト履行能力プランナー — 日別需要</x:v>
      </x:c>
      <x:c r="B2" s="29"/>
      <x:c r="C2" s="29"/>
      <x:c r="D2" s="29"/>
      <x:c r="E2" s="29"/>
      <x:c r="F2" s="29"/>
      <x:c r="G2" s="29"/>
      <x:c r="H2" s="29"/>
    </x:row>
    <x:row r="3">
      <x:c r="A3" s="30"/>
      <x:c r="B3" s="30"/>
      <x:c r="C3" s="30"/>
      <x:c r="D3" s="30"/>
      <x:c r="E3" s="30"/>
      <x:c r="F3" s="30"/>
      <x:c r="G3" s="30"/>
      <x:c r="H3" s="30"/>
    </x:row>
    <x:row r="4">
      <x:c r="A4" s="31"/>
      <x:c r="B4" s="31"/>
      <x:c r="C4" s="31"/>
      <x:c r="D4" s="31"/>
      <x:c r="E4" s="31"/>
      <x:c r="F4" s="31"/>
      <x:c r="G4" s="31"/>
      <x:c r="H4" s="31"/>
    </x:row>
    <x:row r="5">
      <x:c r="A5" s="43" t="str">
        <x:v>日付</x:v>
      </x:c>
      <x:c r="B5" s="44" t="str">
        <x:v>計画需要</x:v>
      </x:c>
      <x:c r="C5" s="44" t="str">
        <x:v>休業（1＝はい）</x:v>
      </x:c>
      <x:c r="D5" s="44" t="str">
        <x:v>工程能力</x:v>
      </x:c>
      <x:c r="E5" s="44" t="str">
        <x:v>集荷上限</x:v>
      </x:c>
      <x:c r="F5" s="44" t="str">
        <x:v>出荷可能数</x:v>
      </x:c>
      <x:c r="G5" s="45" t="str">
        <x:v>期末滞留</x:v>
      </x:c>
      <x:c r="H5" s="31"/>
    </x:row>
    <x:row r="6">
      <x:c r="A6" s="52" t="d">
        <x:v>2027-01-11T00:00:00.000Z</x:v>
      </x:c>
      <x:c r="B6" s="48" t="n">
        <x:v>300</x:v>
      </x:c>
      <x:c r="C6" s="48" t="n">
        <x:v>0</x:v>
      </x:c>
      <x:c r="D6" s="53" t="n">
        <x:f>IF(COUNT('作業工程'!$E$6:$E$8)&lt;3,"要確認",MIN('作業工程'!$E$6:$E$8))</x:f>
        <x:v>126</x:v>
      </x:c>
      <x:c r="E6" s="53" t="n">
        <x:f>'前提'!$B$16</x:f>
        <x:v>500</x:v>
      </x:c>
      <x:c r="F6" s="53" t="n">
        <x:f>IF(C6=1,0,IF(OR(COUNT(D6:E6)&lt;2,B6&lt;0,1&lt;1),"要確認",MIN(B6+0,D6,E6)))</x:f>
        <x:v>126</x:v>
      </x:c>
      <x:c r="G6" s="53" t="n">
        <x:f>IF(OR(COUNT(F6)&lt;1,B6&lt;0,1&lt;1),"要確認",MAX(0,0+B6-F6))</x:f>
        <x:v>174</x:v>
      </x:c>
      <x:c r="H6" s="31"/>
    </x:row>
    <x:row r="7">
      <x:c r="A7" s="52" t="d">
        <x:v>2027-01-12T00:00:00.000Z</x:v>
      </x:c>
      <x:c r="B7" s="48" t="n">
        <x:v>420</x:v>
      </x:c>
      <x:c r="C7" s="48" t="n">
        <x:v>0</x:v>
      </x:c>
      <x:c r="D7" s="53" t="n">
        <x:f>IF(COUNT('作業工程'!$E$6:$E$8)&lt;3,"要確認",MIN('作業工程'!$E$6:$E$8))</x:f>
        <x:v>126</x:v>
      </x:c>
      <x:c r="E7" s="53" t="n">
        <x:f>'前提'!$B$16</x:f>
        <x:v>500</x:v>
      </x:c>
      <x:c r="F7" s="53" t="n">
        <x:f>IF(C7=1,0,IF(OR(COUNT(D7:E7)&lt;2,B7&lt;0,COUNT(G6)&lt;1),"要確認",MIN(B7+G6,D7,E7)))</x:f>
        <x:v>126</x:v>
      </x:c>
      <x:c r="G7" s="53" t="n">
        <x:f>IF(OR(COUNT(F7)&lt;1,B7&lt;0,COUNT(G6)&lt;1),"要確認",MAX(0,G6+B7-F7))</x:f>
        <x:v>468</x:v>
      </x:c>
      <x:c r="H7" s="31"/>
    </x:row>
    <x:row r="8">
      <x:c r="A8" s="52" t="d">
        <x:v>2027-01-13T00:00:00.000Z</x:v>
      </x:c>
      <x:c r="B8" s="48" t="n">
        <x:v>520</x:v>
      </x:c>
      <x:c r="C8" s="48" t="n">
        <x:v>0</x:v>
      </x:c>
      <x:c r="D8" s="53" t="n">
        <x:f>IF(COUNT('作業工程'!$E$6:$E$8)&lt;3,"要確認",MIN('作業工程'!$E$6:$E$8))</x:f>
        <x:v>126</x:v>
      </x:c>
      <x:c r="E8" s="53" t="n">
        <x:f>'前提'!$B$16</x:f>
        <x:v>500</x:v>
      </x:c>
      <x:c r="F8" s="53" t="n">
        <x:f>IF(C8=1,0,IF(OR(COUNT(D8:E8)&lt;2,B8&lt;0,COUNT(G7)&lt;1),"要確認",MIN(B8+G7,D8,E8)))</x:f>
        <x:v>126</x:v>
      </x:c>
      <x:c r="G8" s="53" t="n">
        <x:f>IF(OR(COUNT(F8)&lt;1,B8&lt;0,COUNT(G7)&lt;1),"要確認",MAX(0,G7+B8-F8))</x:f>
        <x:v>862</x:v>
      </x:c>
      <x:c r="H8" s="31"/>
    </x:row>
    <x:row r="9">
      <x:c r="A9" s="52" t="d">
        <x:v>2027-01-14T00:00:00.000Z</x:v>
      </x:c>
      <x:c r="B9" s="48" t="n">
        <x:v>650</x:v>
      </x:c>
      <x:c r="C9" s="48" t="n">
        <x:v>0</x:v>
      </x:c>
      <x:c r="D9" s="53" t="n">
        <x:f>IF(COUNT('作業工程'!$E$6:$E$8)&lt;3,"要確認",MIN('作業工程'!$E$6:$E$8))</x:f>
        <x:v>126</x:v>
      </x:c>
      <x:c r="E9" s="53" t="n">
        <x:f>'前提'!$B$16</x:f>
        <x:v>500</x:v>
      </x:c>
      <x:c r="F9" s="53" t="n">
        <x:f>IF(C9=1,0,IF(OR(COUNT(D9:E9)&lt;2,B9&lt;0,COUNT(G8)&lt;1),"要確認",MIN(B9+G8,D9,E9)))</x:f>
        <x:v>126</x:v>
      </x:c>
      <x:c r="G9" s="53" t="n">
        <x:f>IF(OR(COUNT(F9)&lt;1,B9&lt;0,COUNT(G8)&lt;1),"要確認",MAX(0,G8+B9-F9))</x:f>
        <x:v>1386</x:v>
      </x:c>
      <x:c r="H9" s="31"/>
    </x:row>
    <x:row r="10">
      <x:c r="A10" s="52" t="d">
        <x:v>2027-01-15T00:00:00.000Z</x:v>
      </x:c>
      <x:c r="B10" s="48" t="n">
        <x:v>480</x:v>
      </x:c>
      <x:c r="C10" s="48" t="n">
        <x:v>0</x:v>
      </x:c>
      <x:c r="D10" s="53" t="n">
        <x:f>IF(COUNT('作業工程'!$E$6:$E$8)&lt;3,"要確認",MIN('作業工程'!$E$6:$E$8))</x:f>
        <x:v>126</x:v>
      </x:c>
      <x:c r="E10" s="53" t="n">
        <x:f>'前提'!$B$16</x:f>
        <x:v>500</x:v>
      </x:c>
      <x:c r="F10" s="53" t="n">
        <x:f>IF(C10=1,0,IF(OR(COUNT(D10:E10)&lt;2,B10&lt;0,COUNT(G9)&lt;1),"要確認",MIN(B10+G9,D10,E10)))</x:f>
        <x:v>126</x:v>
      </x:c>
      <x:c r="G10" s="53" t="n">
        <x:f>IF(OR(COUNT(F10)&lt;1,B10&lt;0,COUNT(G9)&lt;1),"要確認",MAX(0,G9+B10-F10))</x:f>
        <x:v>1740</x:v>
      </x:c>
      <x:c r="H10" s="31"/>
    </x:row>
    <x:row r="11">
      <x:c r="A11" s="52" t="d">
        <x:v>2027-01-16T00:00:00.000Z</x:v>
      </x:c>
      <x:c r="B11" s="48" t="n">
        <x:v>280</x:v>
      </x:c>
      <x:c r="C11" s="48" t="n">
        <x:v>1</x:v>
      </x:c>
      <x:c r="D11" s="53" t="n">
        <x:f>IF(COUNT('作業工程'!$E$6:$E$8)&lt;3,"要確認",MIN('作業工程'!$E$6:$E$8))</x:f>
        <x:v>126</x:v>
      </x:c>
      <x:c r="E11" s="53" t="n">
        <x:f>'前提'!$B$16</x:f>
        <x:v>500</x:v>
      </x:c>
      <x:c r="F11" s="53" t="n">
        <x:f>IF(C11=1,0,IF(OR(COUNT(D11:E11)&lt;2,B11&lt;0,COUNT(G10)&lt;1),"要確認",MIN(B11+G10,D11,E11)))</x:f>
        <x:v>0</x:v>
      </x:c>
      <x:c r="G11" s="53" t="n">
        <x:f>IF(OR(COUNT(F11)&lt;1,B11&lt;0,COUNT(G10)&lt;1),"要確認",MAX(0,G10+B11-F11))</x:f>
        <x:v>2020</x:v>
      </x:c>
      <x:c r="H11" s="31"/>
    </x:row>
    <x:row r="12">
      <x:c r="A12" s="52" t="d">
        <x:v>2027-01-17T00:00:00.000Z</x:v>
      </x:c>
      <x:c r="B12" s="48" t="n">
        <x:v>180</x:v>
      </x:c>
      <x:c r="C12" s="48" t="n">
        <x:v>0</x:v>
      </x:c>
      <x:c r="D12" s="53" t="n">
        <x:f>IF(COUNT('作業工程'!$E$6:$E$8)&lt;3,"要確認",MIN('作業工程'!$E$6:$E$8))</x:f>
        <x:v>126</x:v>
      </x:c>
      <x:c r="E12" s="53" t="n">
        <x:f>'前提'!$B$16</x:f>
        <x:v>500</x:v>
      </x:c>
      <x:c r="F12" s="53" t="n">
        <x:f>IF(C12=1,0,IF(OR(COUNT(D12:E12)&lt;2,B12&lt;0,COUNT(G11)&lt;1),"要確認",MIN(B12+G11,D12,E12)))</x:f>
        <x:v>126</x:v>
      </x:c>
      <x:c r="G12" s="53" t="n">
        <x:f>IF(OR(COUNT(F12)&lt;1,B12&lt;0,COUNT(G11)&lt;1),"要確認",MAX(0,G11+B12-F12))</x:f>
        <x:v>2074</x:v>
      </x:c>
      <x:c r="H12" s="31"/>
    </x:row>
  </x:sheetData>
  <x:mergeCells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30" hidden="0" customWidth="1"/>
  </x:cols>
  <x:sheetData>
    <x:row r="2">
      <x:c r="A2" s="29" t="str">
        <x:v>2027年 コーポレートギフト履行能力プランナー — ボトルネック</x:v>
      </x:c>
      <x:c r="B2" s="29"/>
      <x:c r="C2" s="29"/>
      <x:c r="D2" s="29"/>
      <x:c r="E2" s="29"/>
      <x:c r="F2" s="29"/>
      <x:c r="G2" s="29"/>
      <x:c r="H2" s="29"/>
    </x:row>
    <x:row r="3">
      <x:c r="A3" s="30"/>
      <x:c r="B3" s="30"/>
      <x:c r="C3" s="30"/>
      <x:c r="D3" s="30"/>
      <x:c r="E3" s="30"/>
      <x:c r="F3" s="30"/>
      <x:c r="G3" s="30"/>
      <x:c r="H3" s="30"/>
    </x:row>
    <x:row r="4">
      <x:c r="A4" s="31"/>
      <x:c r="B4" s="31"/>
      <x:c r="C4" s="31"/>
      <x:c r="D4" s="31"/>
      <x:c r="E4" s="31"/>
      <x:c r="F4" s="31"/>
      <x:c r="G4" s="31"/>
      <x:c r="H4" s="31"/>
    </x:row>
    <x:row r="5">
      <x:c r="A5" s="43" t="str">
        <x:v>指標</x:v>
      </x:c>
      <x:c r="B5" s="45" t="str">
        <x:v>結果</x:v>
      </x:c>
      <x:c r="C5" s="31"/>
      <x:c r="D5" s="31"/>
      <x:c r="E5" s="31"/>
      <x:c r="F5" s="31"/>
      <x:c r="G5" s="31"/>
      <x:c r="H5" s="31"/>
    </x:row>
    <x:row r="6">
      <x:c r="A6" s="31" t="str">
        <x:v>制約能力</x:v>
      </x:c>
      <x:c r="B6" s="49" t="n">
        <x:f>IF(OR(COUNT('作業工程'!E6:E8)&lt;3,'前提'!B16&lt;0),"要確認",MIN('作業工程'!E6:E8,'前提'!B16))</x:f>
        <x:v>126</x:v>
      </x:c>
      <x:c r="C6" s="31"/>
      <x:c r="D6" s="31"/>
      <x:c r="E6" s="31"/>
      <x:c r="F6" s="31"/>
      <x:c r="G6" s="31"/>
      <x:c r="H6" s="31"/>
    </x:row>
    <x:row r="7">
      <x:c r="A7" s="31" t="str">
        <x:v>制約工程</x:v>
      </x:c>
      <x:c r="B7" s="49" t="str">
        <x:f>IF(COUNT('作業工程'!E6:E8)&lt;3,"要確認",INDEX('作業工程'!A6:A8,MATCH(MIN('作業工程'!E6:E8),'作業工程'!E6:E8,0)))</x:f>
        <x:v>名入れ</x:v>
      </x:c>
      <x:c r="C7" s="31"/>
      <x:c r="D7" s="31"/>
      <x:c r="E7" s="31"/>
      <x:c r="F7" s="31"/>
      <x:c r="G7" s="31"/>
      <x:c r="H7" s="31"/>
    </x:row>
    <x:row r="8">
      <x:c r="A8" s="31" t="str">
        <x:v>総需要</x:v>
      </x:c>
      <x:c r="B8" s="49" t="n">
        <x:f>SUM('日別需要'!B6:B12)</x:f>
        <x:v>2830</x:v>
      </x:c>
      <x:c r="C8" s="31"/>
      <x:c r="D8" s="31"/>
      <x:c r="E8" s="31"/>
      <x:c r="F8" s="31"/>
      <x:c r="G8" s="31"/>
      <x:c r="H8" s="31"/>
    </x:row>
    <x:row r="9">
      <x:c r="A9" s="31" t="str">
        <x:v>総出荷</x:v>
      </x:c>
      <x:c r="B9" s="49" t="n">
        <x:f>SUM('日別需要'!F6:F12)</x:f>
        <x:v>756</x:v>
      </x:c>
      <x:c r="C9" s="31"/>
      <x:c r="D9" s="31"/>
      <x:c r="E9" s="31"/>
      <x:c r="F9" s="31"/>
      <x:c r="G9" s="31"/>
      <x:c r="H9" s="31"/>
    </x:row>
    <x:row r="10">
      <x:c r="A10" s="31" t="str">
        <x:v>期末滞留</x:v>
      </x:c>
      <x:c r="B10" s="49" t="n">
        <x:f>'日別需要'!G12</x:f>
        <x:v>2074</x:v>
      </x:c>
      <x:c r="C10" s="31"/>
      <x:c r="D10" s="31"/>
      <x:c r="E10" s="31"/>
      <x:c r="F10" s="31"/>
      <x:c r="G10" s="31"/>
      <x:c r="H10" s="31"/>
    </x:row>
  </x:sheetData>
  <x:mergeCells>
    <x:mergeCell ref="A2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</x:cols>
  <x:sheetData>
    <x:row r="2">
      <x:c r="A2" s="29" t="str">
        <x:v>2027年 コーポレートギフト履行能力プランナー — シナリオ</x:v>
      </x:c>
      <x:c r="B2" s="29"/>
      <x:c r="C2" s="29"/>
      <x:c r="D2" s="29"/>
      <x:c r="E2" s="29"/>
      <x:c r="F2" s="29"/>
      <x:c r="G2" s="29"/>
      <x:c r="H2" s="29"/>
    </x:row>
    <x:row r="3">
      <x:c r="A3" s="30"/>
      <x:c r="B3" s="30"/>
      <x:c r="C3" s="30"/>
      <x:c r="D3" s="30"/>
      <x:c r="E3" s="30"/>
      <x:c r="F3" s="30"/>
      <x:c r="G3" s="30"/>
      <x:c r="H3" s="30"/>
    </x:row>
    <x:row r="4">
      <x:c r="A4" s="31"/>
      <x:c r="B4" s="31"/>
      <x:c r="C4" s="31"/>
      <x:c r="D4" s="31"/>
      <x:c r="E4" s="31"/>
      <x:c r="F4" s="31"/>
      <x:c r="G4" s="31"/>
      <x:c r="H4" s="31"/>
    </x:row>
    <x:row r="5">
      <x:c r="A5" s="43" t="str">
        <x:v>シナリオ</x:v>
      </x:c>
      <x:c r="B5" s="44" t="str">
        <x:v>人員係数</x:v>
      </x:c>
      <x:c r="C5" s="44" t="str">
        <x:v>集荷係数</x:v>
      </x:c>
      <x:c r="D5" s="45" t="str">
        <x:v>日次能力</x:v>
      </x:c>
      <x:c r="E5" s="31"/>
      <x:c r="F5" s="31"/>
      <x:c r="G5" s="31"/>
      <x:c r="H5" s="31"/>
    </x:row>
    <x:row r="6">
      <x:c r="A6" s="31" t="str">
        <x:v>基準</x:v>
      </x:c>
      <x:c r="B6" s="49" t="n">
        <x:v>1</x:v>
      </x:c>
      <x:c r="C6" s="49" t="n">
        <x:v>1</x:v>
      </x:c>
      <x:c r="D6" s="49" t="n">
        <x:f>IF(OR(COUNT('作業工程'!E6:E8)&lt;3,'前提'!B16&lt;0),"要確認",MIN(MIN('作業工程'!E6:E8)*B6,'前提'!B16*C6))</x:f>
        <x:v>126</x:v>
      </x:c>
      <x:c r="E6" s="31"/>
      <x:c r="F6" s="31"/>
      <x:c r="G6" s="31"/>
      <x:c r="H6" s="31"/>
    </x:row>
    <x:row r="7">
      <x:c r="A7" s="31" t="str">
        <x:v>需要急増</x:v>
      </x:c>
      <x:c r="B7" s="49" t="n">
        <x:v>1</x:v>
      </x:c>
      <x:c r="C7" s="49" t="n">
        <x:v>1</x:v>
      </x:c>
      <x:c r="D7" s="49" t="n">
        <x:f>IF(OR(COUNT('作業工程'!E6:E8)&lt;3,'前提'!B16&lt;0),"要確認",MIN(MIN('作業工程'!E6:E8)*B7,'前提'!B16*C7))</x:f>
        <x:v>126</x:v>
      </x:c>
      <x:c r="E7" s="31"/>
      <x:c r="F7" s="31"/>
      <x:c r="G7" s="31"/>
      <x:c r="H7" s="31"/>
    </x:row>
    <x:row r="8">
      <x:c r="A8" s="31" t="str">
        <x:v>増員復旧</x:v>
      </x:c>
      <x:c r="B8" s="49" t="n">
        <x:v>1.25</x:v>
      </x:c>
      <x:c r="C8" s="49" t="n">
        <x:v>1.15</x:v>
      </x:c>
      <x:c r="D8" s="49" t="n">
        <x:f>IF(OR(COUNT('作業工程'!E6:E8)&lt;3,'前提'!B16&lt;0),"要確認",MIN(MIN('作業工程'!E6:E8)*B8,'前提'!B16*C8))</x:f>
        <x:v>157.5</x:v>
      </x:c>
      <x:c r="E8" s="31"/>
      <x:c r="F8" s="31"/>
      <x:c r="G8" s="31"/>
      <x:c r="H8" s="31"/>
    </x:row>
  </x:sheetData>
  <x:mergeCells>
    <x:mergeCell ref="A2:H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32" hidden="0" customWidth="1"/>
    <x:col min="3" max="3" width="32" hidden="0" customWidth="1"/>
  </x:cols>
  <x:sheetData>
    <x:row r="2">
      <x:c r="A2" s="29" t="str">
        <x:v>2027年 コーポレートギフト履行能力プランナー — 品質確認</x:v>
      </x:c>
      <x:c r="B2" s="29"/>
      <x:c r="C2" s="29"/>
      <x:c r="D2" s="29"/>
      <x:c r="E2" s="29"/>
      <x:c r="F2" s="29"/>
      <x:c r="G2" s="29"/>
      <x:c r="H2" s="29"/>
    </x:row>
    <x:row r="3">
      <x:c r="A3" s="30"/>
      <x:c r="B3" s="30"/>
      <x:c r="C3" s="30"/>
      <x:c r="D3" s="30"/>
      <x:c r="E3" s="30"/>
      <x:c r="F3" s="30"/>
      <x:c r="G3" s="30"/>
      <x:c r="H3" s="30"/>
    </x:row>
    <x:row r="4">
      <x:c r="A4" s="31"/>
      <x:c r="B4" s="31"/>
      <x:c r="C4" s="31"/>
      <x:c r="D4" s="31"/>
      <x:c r="E4" s="31"/>
      <x:c r="F4" s="31"/>
      <x:c r="G4" s="31"/>
      <x:c r="H4" s="31"/>
    </x:row>
    <x:row r="5">
      <x:c r="A5" s="43" t="str">
        <x:v>確認</x:v>
      </x:c>
      <x:c r="B5" s="44" t="str">
        <x:v>状態</x:v>
      </x:c>
      <x:c r="C5" s="45" t="str">
        <x:v>説明</x:v>
      </x:c>
      <x:c r="D5" s="31"/>
      <x:c r="E5" s="31"/>
      <x:c r="F5" s="31"/>
      <x:c r="G5" s="31"/>
      <x:c r="H5" s="31"/>
    </x:row>
    <x:row r="6">
      <x:c r="A6" s="31" t="str">
        <x:v>すべての分母が正数</x:v>
      </x:c>
      <x:c r="B6" s="31" t="str">
        <x:f>IF(AND('前提'!B10&gt;0,'前提'!B12&gt;0,'前提'!B14&gt;0,'前提'!B7*60-'前提'!B8&gt;0),"合格","要確認")</x:f>
        <x:v>合格</x:v>
      </x:c>
      <x:c r="C6" s="31" t="str"/>
      <x:c r="D6" s="31"/>
      <x:c r="E6" s="31"/>
      <x:c r="F6" s="31"/>
      <x:c r="G6" s="31"/>
      <x:c r="H6" s="31"/>
    </x:row>
    <x:row r="7">
      <x:c r="A7" s="31" t="str">
        <x:v>検品合格率が0～100%の範囲</x:v>
      </x:c>
      <x:c r="B7" s="31" t="str">
        <x:f>IF(AND('前提'!B15&gt;=0,'前提'!B15&lt;=1),"合格","要確認")</x:f>
        <x:v>合格</x:v>
      </x:c>
      <x:c r="C7" s="31" t="str"/>
      <x:c r="D7" s="31"/>
      <x:c r="E7" s="31"/>
      <x:c r="F7" s="31"/>
      <x:c r="G7" s="31"/>
      <x:c r="H7" s="31"/>
    </x:row>
    <x:row r="8">
      <x:c r="A8" s="31" t="str">
        <x:v>需要と集荷入力が負数ではない</x:v>
      </x:c>
      <x:c r="B8" s="31" t="str">
        <x:f>IF(AND(MIN('日別需要'!B6:B12)&gt;=0,'前提'!B16&gt;=0),"合格","要確認")</x:f>
        <x:v>合格</x:v>
      </x:c>
      <x:c r="C8" s="31" t="str"/>
      <x:c r="D8" s="31"/>
      <x:c r="E8" s="31"/>
      <x:c r="F8" s="31"/>
      <x:c r="G8" s="31"/>
      <x:c r="H8" s="31"/>
    </x:row>
    <x:row r="9">
      <x:c r="A9" s="31" t="str">
        <x:v>休業日に出荷がない</x:v>
      </x:c>
      <x:c r="B9" s="31" t="str">
        <x:f>IF(COUNT('日別需要'!F6:F12)&lt;7,"要確認",IF(SUMIFS('日別需要'!F6:F12,'日別需要'!C6:C12,1)=0,"合格","要確認"))</x:f>
        <x:v>合格</x:v>
      </x:c>
      <x:c r="C9" s="31" t="str"/>
      <x:c r="D9" s="31"/>
      <x:c r="E9" s="31"/>
      <x:c r="F9" s="31"/>
      <x:c r="G9" s="31"/>
      <x:c r="H9" s="31"/>
    </x:row>
    <x:row r="10">
      <x:c r="A10" s="31" t="str">
        <x:v>滞留数が整合</x:v>
      </x:c>
      <x:c r="B10" s="31" t="str">
        <x:f>IF(OR(COUNT('日別需要'!F6:F12)&lt;7,COUNT('日別需要'!G12)&lt;1),"要確認",IF(ABS(SUM('日別需要'!B6:B12)-SUM('日別需要'!F6:F12)-'日別需要'!G12)&lt;0.01,"合格","要確認"))</x:f>
        <x:v>合格</x:v>
      </x:c>
      <x:c r="C10" s="31" t="str"/>
      <x:c r="D10" s="31"/>
      <x:c r="E10" s="31"/>
      <x:c r="F10" s="31"/>
      <x:c r="G10" s="31"/>
      <x:c r="H10" s="31"/>
    </x:row>
  </x:sheetData>
  <x:mergeCells>
    <x:mergeCell ref="A2:H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85" hidden="0" customWidth="1"/>
  </x:cols>
  <x:sheetData>
    <x:row r="2">
      <x:c r="A2" s="29" t="str">
        <x:v>2027年 コーポレートギフト履行能力プランナー — 算定方法</x:v>
      </x:c>
      <x:c r="B2" s="29"/>
      <x:c r="C2" s="29"/>
      <x:c r="D2" s="29"/>
      <x:c r="E2" s="29"/>
      <x:c r="F2" s="29"/>
      <x:c r="G2" s="29"/>
      <x:c r="H2" s="29"/>
    </x:row>
    <x:row r="3">
      <x:c r="A3" s="30"/>
      <x:c r="B3" s="30"/>
      <x:c r="C3" s="30"/>
      <x:c r="D3" s="30"/>
      <x:c r="E3" s="30"/>
      <x:c r="F3" s="30"/>
      <x:c r="G3" s="30"/>
      <x:c r="H3" s="30"/>
    </x:row>
    <x:row r="4">
      <x:c r="A4" s="31"/>
      <x:c r="B4" s="31"/>
      <x:c r="C4" s="31"/>
      <x:c r="D4" s="31"/>
      <x:c r="E4" s="31"/>
      <x:c r="F4" s="31"/>
      <x:c r="G4" s="31"/>
      <x:c r="H4" s="31"/>
    </x:row>
    <x:row r="5">
      <x:c r="A5" s="43" t="str">
        <x:v>方法</x:v>
      </x:c>
      <x:c r="B5" s="45" t="str">
        <x:v>説明</x:v>
      </x:c>
      <x:c r="C5" s="31"/>
      <x:c r="D5" s="31"/>
      <x:c r="E5" s="31"/>
      <x:c r="F5" s="31"/>
      <x:c r="G5" s="31"/>
      <x:c r="H5" s="31"/>
    </x:row>
    <x:row r="6" ht="42" customHeight="1">
      <x:c r="A6" s="35" t="str">
        <x:v>能力式</x:v>
      </x:c>
      <x:c r="B6" s="35" t="str">
        <x:v>日次能力＝同梱、名入れ、合格率調整後検品、確認済み集荷上限の最小値×（1－バッファ）。</x:v>
      </x:c>
      <x:c r="C6" s="31"/>
      <x:c r="D6" s="31"/>
      <x:c r="E6" s="31"/>
      <x:c r="F6" s="31"/>
      <x:c r="G6" s="31"/>
      <x:c r="H6" s="31"/>
    </x:row>
    <x:row r="7" ht="42" customHeight="1">
      <x:c r="A7" s="35" t="str">
        <x:v>入力方針</x:v>
      </x:c>
      <x:c r="B7" s="35" t="str">
        <x:v>時間観測、承認済みシフト、休憩、実績合格率、運送会社確認済み集荷上限を使用し、例示値をすべて置き換えます。</x:v>
      </x:c>
      <x:c r="C7" s="31"/>
      <x:c r="D7" s="31"/>
      <x:c r="E7" s="31"/>
      <x:c r="F7" s="31"/>
      <x:c r="G7" s="31"/>
      <x:c r="H7" s="31"/>
    </x:row>
    <x:row r="8" ht="42" customHeight="1">
      <x:c r="A8" s="35" t="str">
        <x:v>公式情報</x:v>
      </x:c>
      <x:c r="B8" s="35" t="str">
        <x:v>UPSの一回集荷予約: https://wwwapps.ups.com/pickup/schedule?loc=en_HK</x:v>
      </x:c>
      <x:c r="C8" s="31"/>
      <x:c r="D8" s="31"/>
      <x:c r="E8" s="31"/>
      <x:c r="F8" s="31"/>
      <x:c r="G8" s="31"/>
      <x:c r="H8" s="31"/>
    </x:row>
    <x:row r="9" ht="42" customHeight="1">
      <x:c r="A9" s="35" t="str">
        <x:v>公式情報</x:v>
      </x:c>
      <x:c r="B9" s="35" t="str">
        <x:v>FedExの集荷予約: https://www.fedex.com/en-hk/new-customer/how-to-schedule-pickups.html</x:v>
      </x:c>
      <x:c r="C9" s="31"/>
      <x:c r="D9" s="31"/>
      <x:c r="E9" s="31"/>
      <x:c r="F9" s="31"/>
      <x:c r="G9" s="31"/>
      <x:c r="H9" s="31"/>
    </x:row>
    <x:row r="10" ht="42" customHeight="1">
      <x:c r="A10" s="35" t="str">
        <x:v>公式情報</x:v>
      </x:c>
      <x:c r="B10" s="35" t="str">
        <x:v>USPSの集荷時間選択: https://tools.usps.com/schedule-pickup-steps.htm</x:v>
      </x:c>
      <x:c r="C10" s="31"/>
      <x:c r="D10" s="31"/>
      <x:c r="E10" s="31"/>
      <x:c r="F10" s="31"/>
      <x:c r="G10" s="31"/>
      <x:c r="H10" s="31"/>
    </x:row>
    <x:row r="11" ht="42" customHeight="1">
      <x:c r="A11" s="35" t="str">
        <x:v>更新条件</x:v>
      </x:c>
      <x:c r="B11" s="35" t="str">
        <x:v>シフト、梱包、集荷条件、現場レイアウトが変わった時点で再確認します。</x:v>
      </x:c>
      <x:c r="C11" s="31"/>
      <x:c r="D11" s="31"/>
      <x:c r="E11" s="31"/>
      <x:c r="F11" s="31"/>
      <x:c r="G11" s="31"/>
      <x:c r="H11" s="31"/>
    </x:row>
  </x:sheetData>
  <x:mergeCells>
    <x:mergeCell ref="A2:H2"/>
  </x:mergeCells>
  <x:pageMargins left="0.7" right="0.7" top="0.75" bottom="0.75" header="0.3" footer="0.3"/>
</x:worksheet>
</file>