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2ff2edff6f649c0" /></Relationships>
</file>

<file path=xl/workbook.xml><?xml version="1.0" encoding="utf-8"?>
<x:workbook xmlns:x="http://schemas.openxmlformats.org/spreadsheetml/2006/main">
  <x:sheets>
    <x:sheet xmlns:r="http://schemas.openxmlformats.org/officeDocument/2006/relationships" name="影響範囲検索" sheetId="1" r:id="R1c2832b058ab4e28"/>
    <x:sheet xmlns:r="http://schemas.openxmlformats.org/officeDocument/2006/relationships" name="使い方" sheetId="2" r:id="Rdbdeda89e6814b49"/>
    <x:sheet xmlns:r="http://schemas.openxmlformats.org/officeDocument/2006/relationships" name="部材ロット" sheetId="3" r:id="Re3f49945e03b4b0f"/>
    <x:sheet xmlns:r="http://schemas.openxmlformats.org/officeDocument/2006/relationships" name="構成表" sheetId="4" r:id="Rac725f8aea194a7e"/>
    <x:sheet xmlns:r="http://schemas.openxmlformats.org/officeDocument/2006/relationships" name="組立履歴" sheetId="5" r:id="R771f869809f548d9"/>
    <x:sheet xmlns:r="http://schemas.openxmlformats.org/officeDocument/2006/relationships" name="出荷識別子" sheetId="6" r:id="R17f9b09cce994b29"/>
    <x:sheet xmlns:r="http://schemas.openxmlformats.org/officeDocument/2006/relationships" name="検証" sheetId="7" r:id="R0ae432612135477e"/>
    <x:sheet xmlns:r="http://schemas.openxmlformats.org/officeDocument/2006/relationships" name="方法と出典" sheetId="8" r:id="Rba88210c7c064622"/>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4">
    <x:font>
      <x:sz val="11"/>
      <x:name val="Carlito"/>
    </x:font>
    <x:font>
      <x:sz val="10"/>
      <x:color rgb="FF233442"/>
      <x:name val="Noto Sans CJK KR"/>
    </x:font>
    <x:font>
      <x:b/>
      <x:sz val="15"/>
      <x:color rgb="FF233442"/>
      <x:name val="Noto Sans CJK KR"/>
    </x:font>
    <x:font>
      <x:b/>
      <x:sz val="10"/>
      <x:color rgb="FFFFFFFF"/>
      <x:name val="Noto Sans CJK KR"/>
    </x:font>
  </x:fonts>
  <x:fills count="5">
    <x:fill>
      <x:patternFill patternType="none"/>
    </x:fill>
    <x:fill>
      <x:patternFill patternType="gray125"/>
    </x:fill>
    <x:fill>
      <x:patternFill patternType="solid">
        <x:fgColor rgb="FFFFF4D4"/>
      </x:patternFill>
    </x:fill>
    <x:fill>
      <x:patternFill patternType="solid">
        <x:fgColor rgb="FF34495A"/>
      </x:patternFill>
    </x:fill>
    <x:fill>
      <x:patternFill patternType="solid">
        <x:fgColor rgb="FFEDF3F7"/>
      </x:patternFill>
    </x:fill>
  </x:fills>
  <x:borders count="5">
    <x:border>
      <x:left/>
      <x:right/>
      <x:top/>
      <x:bottom/>
      <x:diagonal/>
    </x:border>
    <x:border>
      <x:left/>
      <x:right/>
      <x:top/>
      <x:bottom style="thin">
        <x:color rgb="FFBDCAD0"/>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2" xfId="0" applyNumberFormat="1" applyFont="1" applyFill="1" applyBorder="1" applyAlignment="1">
      <x:alignment vertical="center"/>
    </x:xf>
    <x:xf numFmtId="0" fontId="3" fillId="3" borderId="3" xfId="0" applyNumberFormat="1" applyFont="1" applyFill="1" applyBorder="1" applyAlignment="1">
      <x:alignment vertical="center"/>
    </x:xf>
    <x:xf numFmtId="0" fontId="3" fillId="3" borderId="4" xfId="0" applyNumberFormat="1" applyFont="1" applyFill="1" applyBorder="1" applyAlignment="1">
      <x:alignment vertical="center"/>
    </x:xf>
    <x:xf numFmtId="0" fontId="3" fillId="3" borderId="2" xfId="0" applyNumberFormat="1" applyFont="1" applyFill="1" applyBorder="1" applyAlignment="1">
      <x:alignment vertical="center" wrapText="1"/>
    </x:xf>
    <x:xf numFmtId="0" fontId="3" fillId="3" borderId="3" xfId="0" applyNumberFormat="1" applyFont="1" applyFill="1" applyBorder="1" applyAlignment="1">
      <x:alignment vertical="center" wrapText="1"/>
    </x:xf>
    <x:xf numFmtId="0" fontId="3" fillId="3" borderId="4" xfId="0" applyNumberFormat="1" applyFont="1" applyFill="1" applyBorder="1" applyAlignment="1">
      <x:alignment vertical="center" wrapText="1"/>
    </x:xf>
    <x:xf numFmtId="0" fontId="3" fillId="3" borderId="2" xfId="0" applyNumberFormat="1" applyFont="1" applyFill="1" applyBorder="1" applyAlignment="1">
      <x:alignment horizontal="center" vertical="center" wrapText="1"/>
    </x:xf>
    <x:xf numFmtId="0" fontId="3" fillId="3" borderId="3" xfId="0" applyNumberFormat="1" applyFont="1" applyFill="1" applyBorder="1" applyAlignment="1">
      <x:alignment horizontal="center" vertical="center" wrapText="1"/>
    </x:xf>
    <x:xf numFmtId="0" fontId="3"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0" fontId="1" fillId="2"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2" borderId="0" xfId="0" applyNumberFormat="1" applyFont="1" applyFill="1" applyBorder="1" applyAlignment="1">
      <x:alignment vertical="center"/>
    </x:xf>
    <x:xf numFmtId="200" fontId="1" fillId="0" borderId="0" xfId="0" applyNumberFormat="1" applyFont="1" applyFill="1" applyBorder="1" applyAlignment="1">
      <x:alignment vertical="center" wrapText="1"/>
    </x:xf>
  </x:cellXfs>
  <x:cellStyles count="1">
    <x:cellStyle name="Normal" xfId="0"/>
  </x:cellStyles>
  <x:dxfs count="9">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71028f4f36242cf" /><Relationship Type="http://schemas.openxmlformats.org/officeDocument/2006/relationships/theme" Target="/xl/theme/theme1.xml" Id="R1d2f75914f7b4a1f" /><Relationship Type="http://schemas.openxmlformats.org/officeDocument/2006/relationships/sharedStrings" Target="/xl/sharedStrings.xml" Id="R8905421f343645f8" /><Relationship Type="http://schemas.openxmlformats.org/officeDocument/2006/relationships/worksheet" Target="/xl/worksheets/sheet1.xml" Id="R1c2832b058ab4e28" /><Relationship Type="http://schemas.openxmlformats.org/officeDocument/2006/relationships/worksheet" Target="/xl/worksheets/sheet2.xml" Id="Rdbdeda89e6814b49" /><Relationship Type="http://schemas.openxmlformats.org/officeDocument/2006/relationships/worksheet" Target="/xl/worksheets/sheet3.xml" Id="Re3f49945e03b4b0f" /><Relationship Type="http://schemas.openxmlformats.org/officeDocument/2006/relationships/worksheet" Target="/xl/worksheets/sheet4.xml" Id="Rac725f8aea194a7e" /><Relationship Type="http://schemas.openxmlformats.org/officeDocument/2006/relationships/worksheet" Target="/xl/worksheets/sheet5.xml" Id="R771f869809f548d9" /><Relationship Type="http://schemas.openxmlformats.org/officeDocument/2006/relationships/worksheet" Target="/xl/worksheets/sheet6.xml" Id="R17f9b09cce994b29" /><Relationship Type="http://schemas.openxmlformats.org/officeDocument/2006/relationships/worksheet" Target="/xl/worksheets/sheet7.xml" Id="R0ae432612135477e" /><Relationship Type="http://schemas.openxmlformats.org/officeDocument/2006/relationships/worksheet" Target="/xl/worksheets/sheet8.xml" Id="Rba88210c7c064622" /></Relationships>
</file>

<file path=xl/tables/table1.xml><?xml version="1.0" encoding="utf-8"?>
<x:table xmlns:x="http://schemas.openxmlformats.org/spreadsheetml/2006/main" id="6" name="Lookup_ja" displayName="Lookup_ja" ref="A20:I50" headerRowCount="1" totalsRowCount="0" totalsRowShown="0">
  <x:tableColumns count="9">
    <x:tableColumn id="1" name="出荷識別子"/>
    <x:tableColumn id="2" name="注文識別子"/>
    <x:tableColumn id="3" name="組立バッチ識別子"/>
    <x:tableColumn id="4" name="贈答箱の改訂"/>
    <x:tableColumn id="5" name="倉庫"/>
    <x:tableColumn id="6" name="贈答箱数量"/>
    <x:tableColumn id="7" name="影響表示"/>
    <x:tableColumn id="8" name="入力異常"/>
    <x:tableColumn id="9" name="作業"/>
  </x:tableColumns>
  <x:tableStyleInfo name="TableStyleMedium2" showFirstColumn="0" showLastColumn="0" showRowStripes="1" showColumnStripes="0"/>
</x:table>
</file>

<file path=xl/tables/table2.xml><?xml version="1.0" encoding="utf-8"?>
<x:table xmlns:x="http://schemas.openxmlformats.org/spreadsheetml/2006/main" id="1" name="Lots_ja" displayName="Lots_ja" ref="A5:H25" headerRowCount="1" totalsRowCount="0" totalsRowShown="0">
  <x:tableColumns count="8">
    <x:tableColumn id="1" name="ロット識別子"/>
    <x:tableColumn id="2" name="供給者識別子"/>
    <x:tableColumn id="3" name="供給者のロット"/>
    <x:tableColumn id="4" name="品目識別子"/>
    <x:tableColumn id="5" name="状態"/>
    <x:tableColumn id="6" name="供給者証拠"/>
    <x:tableColumn id="7" name="表示対応の参照"/>
    <x:tableColumn id="8" name="入力異常"/>
  </x:tableColumns>
  <x:tableStyleInfo name="TableStyleMedium2" showFirstColumn="0" showLastColumn="0" showRowStripes="1" showColumnStripes="0"/>
</x:table>
</file>

<file path=xl/tables/table3.xml><?xml version="1.0" encoding="utf-8"?>
<x:table xmlns:x="http://schemas.openxmlformats.org/spreadsheetml/2006/main" id="2" name="BOM_ja" displayName="BOM_ja" ref="A5:E25" headerRowCount="1" totalsRowCount="0" totalsRowShown="0">
  <x:tableColumns count="5">
    <x:tableColumn id="1" name="構成行識別子"/>
    <x:tableColumn id="2" name="贈答箱の改訂"/>
    <x:tableColumn id="3" name="品目識別子"/>
    <x:tableColumn id="4" name="一組当たり数量"/>
    <x:tableColumn id="5" name="入力異常"/>
  </x:tableColumns>
  <x:tableStyleInfo name="TableStyleMedium2" showFirstColumn="0" showLastColumn="0" showRowStripes="1" showColumnStripes="0"/>
</x:table>
</file>

<file path=xl/tables/table4.xml><?xml version="1.0" encoding="utf-8"?>
<x:table xmlns:x="http://schemas.openxmlformats.org/spreadsheetml/2006/main" id="3" name="Batches_ja" displayName="Batches_ja" ref="A5:J15" headerRowCount="1" totalsRowCount="0" totalsRowShown="0">
  <x:tableColumns count="10">
    <x:tableColumn id="1" name="組立バッチ識別子"/>
    <x:tableColumn id="2" name="贈答箱の改訂"/>
    <x:tableColumn id="3" name="倉庫"/>
    <x:tableColumn id="4" name="組立数量"/>
    <x:tableColumn id="5" name="組立日"/>
    <x:tableColumn id="6" name="元記録"/>
    <x:tableColumn id="7" name="品質担当"/>
    <x:tableColumn id="8" name="入力異常"/>
    <x:tableColumn id="9" name="影響組"/>
    <x:tableColumn id="10" name="隔離部材行数"/>
  </x:tableColumns>
  <x:tableStyleInfo name="TableStyleMedium2" showFirstColumn="0" showLastColumn="0" showRowStripes="1" showColumnStripes="0"/>
</x:table>
</file>

<file path=xl/tables/table5.xml><?xml version="1.0" encoding="utf-8"?>
<x:table xmlns:x="http://schemas.openxmlformats.org/spreadsheetml/2006/main" id="4" name="Usage_ja" displayName="Usage_ja" ref="A18:L48" headerRowCount="1" totalsRowCount="0" totalsRowShown="0">
  <x:tableColumns count="12">
    <x:tableColumn id="1" name="使用行識別子"/>
    <x:tableColumn id="2" name="組立バッチ識別子"/>
    <x:tableColumn id="3" name="部材ロット"/>
    <x:tableColumn id="4" name="部材数量"/>
    <x:tableColumn id="5" name="現地の受入表示"/>
    <x:tableColumn id="6" name="元記録"/>
    <x:tableColumn id="7" name="品目識別子"/>
    <x:tableColumn id="8" name="部材状態"/>
    <x:tableColumn id="9" name="入力異常"/>
    <x:tableColumn id="10" name="検索対象一致"/>
    <x:tableColumn id="11" name="贈答箱の改訂"/>
    <x:tableColumn id="12" name="倉庫"/>
  </x:tableColumns>
  <x:tableStyleInfo name="TableStyleMedium2" showFirstColumn="0" showLastColumn="0" showRowStripes="1" showColumnStripes="0"/>
</x:table>
</file>

<file path=xl/tables/table6.xml><?xml version="1.0" encoding="utf-8"?>
<x:table xmlns:x="http://schemas.openxmlformats.org/spreadsheetml/2006/main" id="5" name="Ships_ja" displayName="Ships_ja" ref="A5:N35" headerRowCount="1" totalsRowCount="0" totalsRowShown="0">
  <x:tableColumns count="14">
    <x:tableColumn id="1" name="出荷識別子"/>
    <x:tableColumn id="2" name="注文識別子"/>
    <x:tableColumn id="3" name="組立バッチ識別子"/>
    <x:tableColumn id="4" name="贈答箱の改訂"/>
    <x:tableColumn id="5" name="倉庫"/>
    <x:tableColumn id="6" name="贈答箱数量"/>
    <x:tableColumn id="7" name="出荷日"/>
    <x:tableColumn id="8" name="元記録"/>
    <x:tableColumn id="9" name="親記録一致数"/>
    <x:tableColumn id="10" name="入力異常"/>
    <x:tableColumn id="11" name="影響表示"/>
    <x:tableColumn id="12" name="最初の影響注文"/>
    <x:tableColumn id="13" name="隔離部材行数"/>
    <x:tableColumn id="14" name="作業"/>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c24a98d20954333" /></Relationships>
</file>

<file path=xl/worksheets/_rels/sheet3.xml.rels>&#65279;<?xml version="1.0" encoding="utf-8"?><Relationships xmlns="http://schemas.openxmlformats.org/package/2006/relationships"><Relationship Type="http://schemas.openxmlformats.org/officeDocument/2006/relationships/table" Target="/xl/tables/table2.xml" Id="R3a94b7a14655446e" /></Relationships>
</file>

<file path=xl/worksheets/_rels/sheet4.xml.rels>&#65279;<?xml version="1.0" encoding="utf-8"?><Relationships xmlns="http://schemas.openxmlformats.org/package/2006/relationships"><Relationship Type="http://schemas.openxmlformats.org/officeDocument/2006/relationships/table" Target="/xl/tables/table3.xml" Id="R98002a5fea7d47cb" /></Relationships>
</file>

<file path=xl/worksheets/_rels/sheet5.xml.rels>&#65279;<?xml version="1.0" encoding="utf-8"?><Relationships xmlns="http://schemas.openxmlformats.org/package/2006/relationships"><Relationship Type="http://schemas.openxmlformats.org/officeDocument/2006/relationships/table" Target="/xl/tables/table4.xml" Id="Rb5cebc01c4634605" /><Relationship Type="http://schemas.openxmlformats.org/officeDocument/2006/relationships/table" Target="/xl/tables/table5.xml" Id="Re3f0aa8469fa4149" /></Relationships>
</file>

<file path=xl/worksheets/_rels/sheet6.xml.rels>&#65279;<?xml version="1.0" encoding="utf-8"?><Relationships xmlns="http://schemas.openxmlformats.org/package/2006/relationships"><Relationship Type="http://schemas.openxmlformats.org/officeDocument/2006/relationships/table" Target="/xl/tables/table6.xml" Id="Red610b42880e4dc0" /></Relationships>
</file>

<file path=xl/worksheets/sheet1.xml><?xml version="1.0" encoding="utf-8"?>
<x:worksheet xmlns:x="http://schemas.openxmlformats.org/spreadsheetml/2006/main">
  <x:sheetPr>
    <x:tabColor rgb="FF34495A"/>
  </x:sheetPr>
  <x:sheetViews>
    <x:sheetView showGridLines="0" workbookViewId="0"/>
  </x:sheetViews>
  <x:sheetFormatPr defaultRowHeight="15"/>
  <x:cols>
    <x:col min="1" max="1" width="36" hidden="0" customWidth="1"/>
    <x:col min="2" max="2" width="36"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29"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法人ギフト部材の追跡</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24" customHeight="1">
      <x:c r="A5" s="2" t="str">
        <x:v>検索する部材ロット</x:v>
      </x:c>
      <x:c r="B5" s="6" t="str">
        <x:v>LOT-A</x:v>
      </x:c>
      <x:c r="C5" s="2"/>
      <x:c r="D5" s="2"/>
      <x:c r="E5" s="2"/>
      <x:c r="F5" s="2"/>
      <x:c r="G5" s="2"/>
      <x:c r="H5" s="2"/>
      <x:c r="I5" s="2"/>
      <x:c r="J5" s="2"/>
      <x:c r="K5" s="2"/>
      <x:c r="L5" s="2"/>
      <x:c r="M5" s="2"/>
      <x:c r="N5" s="2"/>
      <x:c r="O5" s="2"/>
      <x:c r="P5" s="2"/>
    </x:row>
    <x:row r="6" ht="24" customHeight="1">
      <x:c r="A6" s="2"/>
      <x:c r="B6" s="2"/>
      <x:c r="C6" s="2"/>
      <x:c r="D6" s="2"/>
      <x:c r="E6" s="2"/>
      <x:c r="F6" s="2"/>
      <x:c r="G6" s="2"/>
      <x:c r="H6" s="2"/>
      <x:c r="I6" s="2"/>
      <x:c r="J6" s="2"/>
      <x:c r="K6" s="2"/>
      <x:c r="L6" s="2"/>
      <x:c r="M6" s="2"/>
      <x:c r="N6" s="2"/>
      <x:c r="O6" s="2"/>
      <x:c r="P6" s="2"/>
    </x:row>
    <x:row r="7" ht="24" customHeight="1">
      <x:c r="A7" s="2" t="str">
        <x:v>一意のロット一致数</x:v>
      </x:c>
      <x:c r="B7" s="23" t="n">
        <x:f>IF(B5="","",COUNTIFS('部材ロット'!$A$6:$A$25,B5))</x:f>
        <x:v>1</x:v>
      </x:c>
      <x:c r="C7" s="2"/>
      <x:c r="D7" s="2"/>
      <x:c r="E7" s="2"/>
      <x:c r="F7" s="2"/>
      <x:c r="G7" s="2"/>
      <x:c r="H7" s="2"/>
      <x:c r="I7" s="2"/>
      <x:c r="J7" s="2"/>
      <x:c r="K7" s="2"/>
      <x:c r="L7" s="2"/>
      <x:c r="M7" s="2"/>
      <x:c r="N7" s="2"/>
      <x:c r="O7" s="2"/>
      <x:c r="P7" s="2"/>
    </x:row>
    <x:row r="8" ht="24" customHeight="1">
      <x:c r="A8" s="2" t="str">
        <x:v>入力と構成の異常</x:v>
      </x:c>
      <x:c r="B8" s="23" t="n">
        <x:f>SUM('部材ロット'!H6:H25)+SUM('構成表'!E6:E25)+SUM('構成表'!G6:P25)+SUM('組立履歴'!H6:H15)+SUM('組立履歴'!I19:I48)+SUM('出荷識別子'!J6:J35)</x:f>
        <x:v>0</x:v>
      </x:c>
      <x:c r="C8" s="2"/>
      <x:c r="D8" s="2"/>
      <x:c r="E8" s="2"/>
      <x:c r="F8" s="2"/>
      <x:c r="G8" s="2"/>
      <x:c r="H8" s="2"/>
      <x:c r="I8" s="2"/>
      <x:c r="J8" s="2"/>
      <x:c r="K8" s="2"/>
      <x:c r="L8" s="2"/>
      <x:c r="M8" s="2"/>
      <x:c r="N8" s="2"/>
      <x:c r="O8" s="2"/>
      <x:c r="P8" s="2"/>
    </x:row>
    <x:row r="9" ht="24" customHeight="1">
      <x:c r="A9" s="2" t="str">
        <x:v>影響する組立バッチ数</x:v>
      </x:c>
      <x:c r="B9" s="23" t="n">
        <x:f>IF(B7=1,COUNTIFS('組立履歴'!I6:I15,1),"")</x:f>
        <x:v>3</x:v>
      </x:c>
      <x:c r="C9" s="2"/>
      <x:c r="D9" s="2"/>
      <x:c r="E9" s="2"/>
      <x:c r="F9" s="2"/>
      <x:c r="G9" s="2"/>
      <x:c r="H9" s="2"/>
      <x:c r="I9" s="2"/>
      <x:c r="J9" s="2"/>
      <x:c r="K9" s="2"/>
      <x:c r="L9" s="2"/>
      <x:c r="M9" s="2"/>
      <x:c r="N9" s="2"/>
      <x:c r="O9" s="2"/>
      <x:c r="P9" s="2"/>
    </x:row>
    <x:row r="10" ht="24" customHeight="1">
      <x:c r="A10" s="2" t="str">
        <x:v>影響組の組立数量</x:v>
      </x:c>
      <x:c r="B10" s="23" t="n">
        <x:f>IF(B7=1,SUMIFS('組立履歴'!D6:D15,'組立履歴'!I6:I15,1),"")</x:f>
        <x:v>90</x:v>
      </x:c>
      <x:c r="C10" s="2"/>
      <x:c r="D10" s="2"/>
      <x:c r="E10" s="2"/>
      <x:c r="F10" s="2"/>
      <x:c r="G10" s="2"/>
      <x:c r="H10" s="2"/>
      <x:c r="I10" s="2"/>
      <x:c r="J10" s="2"/>
      <x:c r="K10" s="2"/>
      <x:c r="L10" s="2"/>
      <x:c r="M10" s="2"/>
      <x:c r="N10" s="2"/>
      <x:c r="O10" s="2"/>
      <x:c r="P10" s="2"/>
    </x:row>
    <x:row r="11" ht="24" customHeight="1">
      <x:c r="A11" s="2" t="str">
        <x:v>影響する出荷行数</x:v>
      </x:c>
      <x:c r="B11" s="23" t="n">
        <x:f>IF(B7=1,SUM('出荷識別子'!K6:K35),"")</x:f>
        <x:v>5</x:v>
      </x:c>
      <x:c r="C11" s="2"/>
      <x:c r="D11" s="2"/>
      <x:c r="E11" s="2"/>
      <x:c r="F11" s="2"/>
      <x:c r="G11" s="2"/>
      <x:c r="H11" s="2"/>
      <x:c r="I11" s="2"/>
      <x:c r="J11" s="2"/>
      <x:c r="K11" s="2"/>
      <x:c r="L11" s="2"/>
      <x:c r="M11" s="2"/>
      <x:c r="N11" s="2"/>
      <x:c r="O11" s="2"/>
      <x:c r="P11" s="2"/>
    </x:row>
    <x:row r="12" ht="24" customHeight="1">
      <x:c r="A12" s="2" t="str">
        <x:v>重複を除いた注文数</x:v>
      </x:c>
      <x:c r="B12" s="23" t="n">
        <x:f>IF(B7=1,SUM('出荷識別子'!L6:L35),"")</x:f>
        <x:v>4</x:v>
      </x:c>
      <x:c r="C12" s="2"/>
      <x:c r="D12" s="2"/>
      <x:c r="E12" s="2"/>
      <x:c r="F12" s="2"/>
      <x:c r="G12" s="2"/>
      <x:c r="H12" s="2"/>
      <x:c r="I12" s="2"/>
      <x:c r="J12" s="2"/>
      <x:c r="K12" s="2"/>
      <x:c r="L12" s="2"/>
      <x:c r="M12" s="2"/>
      <x:c r="N12" s="2"/>
      <x:c r="O12" s="2"/>
      <x:c r="P12" s="2"/>
    </x:row>
    <x:row r="13" ht="24" customHeight="1">
      <x:c r="A13" s="2" t="str">
        <x:v>影響する出荷済数量</x:v>
      </x:c>
      <x:c r="B13" s="23" t="n">
        <x:f>IF(B7=1,SUMIFS('出荷識別子'!F6:F35,'出荷識別子'!K6:K35,1),"")</x:f>
        <x:v>60</x:v>
      </x:c>
      <x:c r="C13" s="2"/>
      <x:c r="D13" s="2"/>
      <x:c r="E13" s="2"/>
      <x:c r="F13" s="2"/>
      <x:c r="G13" s="2"/>
      <x:c r="H13" s="2"/>
      <x:c r="I13" s="2"/>
      <x:c r="J13" s="2"/>
      <x:c r="K13" s="2"/>
      <x:c r="L13" s="2"/>
      <x:c r="M13" s="2"/>
      <x:c r="N13" s="2"/>
      <x:c r="O13" s="2"/>
      <x:c r="P13" s="2"/>
    </x:row>
    <x:row r="14" ht="24" customHeight="1">
      <x:c r="A14" s="2" t="str">
        <x:v>影響組の未出荷数量</x:v>
      </x:c>
      <x:c r="B14" s="23" t="n">
        <x:f>IF(B7=1,B10-B13,"")</x:f>
        <x:v>30</x:v>
      </x:c>
      <x:c r="C14" s="2"/>
      <x:c r="D14" s="2"/>
      <x:c r="E14" s="2"/>
      <x:c r="F14" s="2"/>
      <x:c r="G14" s="2"/>
      <x:c r="H14" s="2"/>
      <x:c r="I14" s="2"/>
      <x:c r="J14" s="2"/>
      <x:c r="K14" s="2"/>
      <x:c r="L14" s="2"/>
      <x:c r="M14" s="2"/>
      <x:c r="N14" s="2"/>
      <x:c r="O14" s="2"/>
      <x:c r="P14" s="2"/>
    </x:row>
    <x:row r="15" ht="24" customHeight="1">
      <x:c r="A15" s="2" t="str">
        <x:v>検索ロットの状態</x:v>
      </x:c>
      <x:c r="B15" s="5" t="str">
        <x:f>IF(B7=1,INDEX('部材ロット'!E6:E25,MATCH(B5,'部材ロット'!A6:A25,0)),"")</x:f>
        <x:v>隔離</x:v>
      </x:c>
      <x:c r="C15" s="2"/>
      <x:c r="D15" s="2"/>
      <x:c r="E15" s="2"/>
      <x:c r="F15" s="2"/>
      <x:c r="G15" s="2"/>
      <x:c r="H15" s="2"/>
      <x:c r="I15" s="2"/>
      <x:c r="J15" s="2"/>
      <x:c r="K15" s="2"/>
      <x:c r="L15" s="2"/>
      <x:c r="M15" s="2"/>
      <x:c r="N15" s="2"/>
      <x:c r="O15" s="2"/>
      <x:c r="P15" s="2"/>
    </x:row>
    <x:row r="16" ht="24" customHeight="1">
      <x:c r="A16" s="2" t="str">
        <x:v>未入力の担当者判断</x:v>
      </x:c>
      <x:c r="B16" s="5" t="n">
        <x:f>COUNTBLANK('使い方'!B5:B7)</x:f>
        <x:v>3</x:v>
      </x:c>
      <x:c r="C16" s="2"/>
      <x:c r="D16" s="2"/>
      <x:c r="E16" s="2"/>
      <x:c r="F16" s="2"/>
      <x:c r="G16" s="2"/>
      <x:c r="H16" s="2"/>
      <x:c r="I16" s="2"/>
      <x:c r="J16" s="2"/>
      <x:c r="K16" s="2"/>
      <x:c r="L16" s="2"/>
      <x:c r="M16" s="2"/>
      <x:c r="N16" s="2"/>
      <x:c r="O16" s="2"/>
      <x:c r="P16" s="2"/>
    </x:row>
    <x:row r="17" ht="48" customHeight="1">
      <x:c r="A17" s="2" t="str">
        <x:v>次の検索作業</x:v>
      </x:c>
      <x:c r="B17" s="5" t="str">
        <x:f>IF(OR(B5="",B7&lt;&gt;1),"既知の一意なロットを指定",IF(B8&gt;0,"元資料の関連を修正",IF(B16&gt;0,"担当者判断が未入力","検索資料作成済、担当判断を保持")))</x:f>
        <x:v>担当者判断が未入力</x:v>
      </x:c>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24" customHeight="1">
      <x:c r="A19" s="2"/>
      <x:c r="B19" s="2"/>
      <x:c r="C19" s="2"/>
      <x:c r="D19" s="2"/>
      <x:c r="E19" s="2"/>
      <x:c r="F19" s="2"/>
      <x:c r="G19" s="2"/>
      <x:c r="H19" s="2"/>
      <x:c r="I19" s="2"/>
      <x:c r="J19" s="2"/>
      <x:c r="K19" s="2"/>
      <x:c r="L19" s="2"/>
      <x:c r="M19" s="2"/>
      <x:c r="N19" s="2"/>
      <x:c r="O19" s="2"/>
      <x:c r="P19" s="2"/>
    </x:row>
    <x:row r="20" ht="44" customHeight="1">
      <x:c r="A20" s="15" t="str">
        <x:v>出荷識別子</x:v>
      </x:c>
      <x:c r="B20" s="16" t="str">
        <x:v>注文識別子</x:v>
      </x:c>
      <x:c r="C20" s="16" t="str">
        <x:v>組立バッチ識別子</x:v>
      </x:c>
      <x:c r="D20" s="16" t="str">
        <x:v>贈答箱の改訂</x:v>
      </x:c>
      <x:c r="E20" s="16" t="str">
        <x:v>倉庫</x:v>
      </x:c>
      <x:c r="F20" s="16" t="str">
        <x:v>贈答箱数量</x:v>
      </x:c>
      <x:c r="G20" s="16" t="str">
        <x:v>影響表示</x:v>
      </x:c>
      <x:c r="H20" s="16" t="str">
        <x:v>入力異常</x:v>
      </x:c>
      <x:c r="I20" s="17" t="str">
        <x:v>作業</x:v>
      </x:c>
      <x:c r="J20" s="2"/>
      <x:c r="K20" s="2"/>
      <x:c r="L20" s="2"/>
      <x:c r="M20" s="2"/>
      <x:c r="N20" s="2"/>
      <x:c r="O20" s="2"/>
      <x:c r="P20" s="2"/>
    </x:row>
    <x:row r="21" ht="24" customHeight="1">
      <x:c r="A21" s="2" t="str">
        <x:f>IF('出荷識別子'!A6="","",'出荷識別子'!A6)</x:f>
        <x:v>S001</x:v>
      </x:c>
      <x:c r="B21" s="2" t="str">
        <x:f>IF('出荷識別子'!A6="","",'出荷識別子'!B6)</x:f>
        <x:v>O001</x:v>
      </x:c>
      <x:c r="C21" s="2" t="str">
        <x:f>IF('出荷識別子'!A6="","",'出荷識別子'!C6)</x:f>
        <x:v>AS-01</x:v>
      </x:c>
      <x:c r="D21" s="2" t="str">
        <x:f>IF('出荷識別子'!A6="","",'出荷識別子'!D6)</x:f>
        <x:v>KIT-R1</x:v>
      </x:c>
      <x:c r="E21" s="2" t="str">
        <x:f>IF('出荷識別子'!A6="","",'出荷識別子'!E6)</x:f>
        <x:v>WH-A</x:v>
      </x:c>
      <x:c r="F21" s="2" t="n">
        <x:f>IF('出荷識別子'!A6="","",'出荷識別子'!F6)</x:f>
        <x:v>20</x:v>
      </x:c>
      <x:c r="G21" s="2" t="n">
        <x:f>IF('出荷識別子'!A6="","",'出荷識別子'!K6)</x:f>
        <x:v>1</x:v>
      </x:c>
      <x:c r="H21" s="2" t="n">
        <x:f>IF('出荷識別子'!A6="","",'出荷識別子'!J6)</x:f>
        <x:v>0</x:v>
      </x:c>
      <x:c r="I21" s="5" t="str">
        <x:f>IF('出荷識別子'!A6="","",'出荷識別子'!N6)</x:f>
        <x:v>品質確認が必要</x:v>
      </x:c>
      <x:c r="J21" s="2"/>
      <x:c r="K21" s="2"/>
      <x:c r="L21" s="2"/>
      <x:c r="M21" s="2"/>
      <x:c r="N21" s="2"/>
      <x:c r="O21" s="2"/>
      <x:c r="P21" s="2"/>
    </x:row>
    <x:row r="22" ht="24" customHeight="1">
      <x:c r="A22" s="2" t="str">
        <x:f>IF('出荷識別子'!A7="","",'出荷識別子'!A7)</x:f>
        <x:v>S002</x:v>
      </x:c>
      <x:c r="B22" s="2" t="str">
        <x:f>IF('出荷識別子'!A7="","",'出荷識別子'!B7)</x:f>
        <x:v>O002</x:v>
      </x:c>
      <x:c r="C22" s="2" t="str">
        <x:f>IF('出荷識別子'!A7="","",'出荷識別子'!C7)</x:f>
        <x:v>AS-01</x:v>
      </x:c>
      <x:c r="D22" s="2" t="str">
        <x:f>IF('出荷識別子'!A7="","",'出荷識別子'!D7)</x:f>
        <x:v>KIT-R1</x:v>
      </x:c>
      <x:c r="E22" s="2" t="str">
        <x:f>IF('出荷識別子'!A7="","",'出荷識別子'!E7)</x:f>
        <x:v>WH-A</x:v>
      </x:c>
      <x:c r="F22" s="2" t="n">
        <x:f>IF('出荷識別子'!A7="","",'出荷識別子'!F7)</x:f>
        <x:v>10</x:v>
      </x:c>
      <x:c r="G22" s="2" t="n">
        <x:f>IF('出荷識別子'!A7="","",'出荷識別子'!K7)</x:f>
        <x:v>1</x:v>
      </x:c>
      <x:c r="H22" s="2" t="n">
        <x:f>IF('出荷識別子'!A7="","",'出荷識別子'!J7)</x:f>
        <x:v>0</x:v>
      </x:c>
      <x:c r="I22" s="5" t="str">
        <x:f>IF('出荷識別子'!A7="","",'出荷識別子'!N7)</x:f>
        <x:v>品質確認が必要</x:v>
      </x:c>
      <x:c r="J22" s="2"/>
      <x:c r="K22" s="2"/>
      <x:c r="L22" s="2"/>
      <x:c r="M22" s="2"/>
      <x:c r="N22" s="2"/>
      <x:c r="O22" s="2"/>
      <x:c r="P22" s="2"/>
    </x:row>
    <x:row r="23" ht="24" customHeight="1">
      <x:c r="A23" s="2" t="str">
        <x:f>IF('出荷識別子'!A8="","",'出荷識別子'!A8)</x:f>
        <x:v>S003</x:v>
      </x:c>
      <x:c r="B23" s="2" t="str">
        <x:f>IF('出荷識別子'!A8="","",'出荷識別子'!B8)</x:f>
        <x:v>O003</x:v>
      </x:c>
      <x:c r="C23" s="2" t="str">
        <x:f>IF('出荷識別子'!A8="","",'出荷識別子'!C8)</x:f>
        <x:v>AS-02</x:v>
      </x:c>
      <x:c r="D23" s="2" t="str">
        <x:f>IF('出荷識別子'!A8="","",'出荷識別子'!D8)</x:f>
        <x:v>KIT-R2</x:v>
      </x:c>
      <x:c r="E23" s="2" t="str">
        <x:f>IF('出荷識別子'!A8="","",'出荷識別子'!E8)</x:f>
        <x:v>WH-B</x:v>
      </x:c>
      <x:c r="F23" s="2" t="n">
        <x:f>IF('出荷識別子'!A8="","",'出荷識別子'!F8)</x:f>
        <x:v>15</x:v>
      </x:c>
      <x:c r="G23" s="2" t="n">
        <x:f>IF('出荷識別子'!A8="","",'出荷識別子'!K8)</x:f>
        <x:v>1</x:v>
      </x:c>
      <x:c r="H23" s="2" t="n">
        <x:f>IF('出荷識別子'!A8="","",'出荷識別子'!J8)</x:f>
        <x:v>0</x:v>
      </x:c>
      <x:c r="I23" s="5" t="str">
        <x:f>IF('出荷識別子'!A8="","",'出荷識別子'!N8)</x:f>
        <x:v>品質確認が必要</x:v>
      </x:c>
      <x:c r="J23" s="2"/>
      <x:c r="K23" s="2"/>
      <x:c r="L23" s="2"/>
      <x:c r="M23" s="2"/>
      <x:c r="N23" s="2"/>
      <x:c r="O23" s="2"/>
      <x:c r="P23" s="2"/>
    </x:row>
    <x:row r="24" ht="24" customHeight="1">
      <x:c r="A24" s="2" t="str">
        <x:f>IF('出荷識別子'!A9="","",'出荷識別子'!A9)</x:f>
        <x:v>S004</x:v>
      </x:c>
      <x:c r="B24" s="2" t="str">
        <x:f>IF('出荷識別子'!A9="","",'出荷識別子'!B9)</x:f>
        <x:v>O003</x:v>
      </x:c>
      <x:c r="C24" s="2" t="str">
        <x:f>IF('出荷識別子'!A9="","",'出荷識別子'!C9)</x:f>
        <x:v>AS-02</x:v>
      </x:c>
      <x:c r="D24" s="2" t="str">
        <x:f>IF('出荷識別子'!A9="","",'出荷識別子'!D9)</x:f>
        <x:v>KIT-R2</x:v>
      </x:c>
      <x:c r="E24" s="2" t="str">
        <x:f>IF('出荷識別子'!A9="","",'出荷識別子'!E9)</x:f>
        <x:v>WH-B</x:v>
      </x:c>
      <x:c r="F24" s="2" t="n">
        <x:f>IF('出荷識別子'!A9="","",'出荷識別子'!F9)</x:f>
        <x:v>5</x:v>
      </x:c>
      <x:c r="G24" s="2" t="n">
        <x:f>IF('出荷識別子'!A9="","",'出荷識別子'!K9)</x:f>
        <x:v>1</x:v>
      </x:c>
      <x:c r="H24" s="2" t="n">
        <x:f>IF('出荷識別子'!A9="","",'出荷識別子'!J9)</x:f>
        <x:v>0</x:v>
      </x:c>
      <x:c r="I24" s="5" t="str">
        <x:f>IF('出荷識別子'!A9="","",'出荷識別子'!N9)</x:f>
        <x:v>品質確認が必要</x:v>
      </x:c>
      <x:c r="J24" s="2"/>
      <x:c r="K24" s="2"/>
      <x:c r="L24" s="2"/>
      <x:c r="M24" s="2"/>
      <x:c r="N24" s="2"/>
      <x:c r="O24" s="2"/>
      <x:c r="P24" s="2"/>
    </x:row>
    <x:row r="25" ht="24" customHeight="1">
      <x:c r="A25" s="2" t="str">
        <x:f>IF('出荷識別子'!A10="","",'出荷識別子'!A10)</x:f>
        <x:v>S005</x:v>
      </x:c>
      <x:c r="B25" s="2" t="str">
        <x:f>IF('出荷識別子'!A10="","",'出荷識別子'!B10)</x:f>
        <x:v>O004</x:v>
      </x:c>
      <x:c r="C25" s="2" t="str">
        <x:f>IF('出荷識別子'!A10="","",'出荷識別子'!C10)</x:f>
        <x:v>AS-03</x:v>
      </x:c>
      <x:c r="D25" s="2" t="str">
        <x:f>IF('出荷識別子'!A10="","",'出荷識別子'!D10)</x:f>
        <x:v>KIT-R2</x:v>
      </x:c>
      <x:c r="E25" s="2" t="str">
        <x:f>IF('出荷識別子'!A10="","",'出荷識別子'!E10)</x:f>
        <x:v>WH-C</x:v>
      </x:c>
      <x:c r="F25" s="2" t="n">
        <x:f>IF('出荷識別子'!A10="","",'出荷識別子'!F10)</x:f>
        <x:v>10</x:v>
      </x:c>
      <x:c r="G25" s="2" t="n">
        <x:f>IF('出荷識別子'!A10="","",'出荷識別子'!K10)</x:f>
        <x:v>1</x:v>
      </x:c>
      <x:c r="H25" s="2" t="n">
        <x:f>IF('出荷識別子'!A10="","",'出荷識別子'!J10)</x:f>
        <x:v>0</x:v>
      </x:c>
      <x:c r="I25" s="5" t="str">
        <x:f>IF('出荷識別子'!A10="","",'出荷識別子'!N10)</x:f>
        <x:v>品質確認が必要</x:v>
      </x:c>
      <x:c r="J25" s="2"/>
      <x:c r="K25" s="2"/>
      <x:c r="L25" s="2"/>
      <x:c r="M25" s="2"/>
      <x:c r="N25" s="2"/>
      <x:c r="O25" s="2"/>
      <x:c r="P25" s="2"/>
    </x:row>
    <x:row r="26" ht="24" customHeight="1">
      <x:c r="A26" s="2" t="str">
        <x:f>IF('出荷識別子'!A11="","",'出荷識別子'!A11)</x:f>
        <x:v>S006</x:v>
      </x:c>
      <x:c r="B26" s="2" t="str">
        <x:f>IF('出荷識別子'!A11="","",'出荷識別子'!B11)</x:f>
        <x:v>O005</x:v>
      </x:c>
      <x:c r="C26" s="2" t="str">
        <x:f>IF('出荷識別子'!A11="","",'出荷識別子'!C11)</x:f>
        <x:v>AS-04</x:v>
      </x:c>
      <x:c r="D26" s="2" t="str">
        <x:f>IF('出荷識別子'!A11="","",'出荷識別子'!D11)</x:f>
        <x:v>KIT-R1</x:v>
      </x:c>
      <x:c r="E26" s="2" t="str">
        <x:f>IF('出荷識別子'!A11="","",'出荷識別子'!E11)</x:f>
        <x:v>WH-A</x:v>
      </x:c>
      <x:c r="F26" s="2" t="n">
        <x:f>IF('出荷識別子'!A11="","",'出荷識別子'!F11)</x:f>
        <x:v>10</x:v>
      </x:c>
      <x:c r="G26" s="2" t="n">
        <x:f>IF('出荷識別子'!A11="","",'出荷識別子'!K11)</x:f>
        <x:v>0</x:v>
      </x:c>
      <x:c r="H26" s="2" t="n">
        <x:f>IF('出荷識別子'!A11="","",'出荷識別子'!J11)</x:f>
        <x:v>0</x:v>
      </x:c>
      <x:c r="I26" s="5" t="str">
        <x:f>IF('出荷識別子'!A11="","",'出荷識別子'!N11)</x:f>
        <x:v>出荷記録あり</x:v>
      </x:c>
      <x:c r="J26" s="2"/>
      <x:c r="K26" s="2"/>
      <x:c r="L26" s="2"/>
      <x:c r="M26" s="2"/>
      <x:c r="N26" s="2"/>
      <x:c r="O26" s="2"/>
      <x:c r="P26" s="2"/>
    </x:row>
    <x:row r="27" ht="24" customHeight="1">
      <x:c r="A27" s="2" t="str">
        <x:f>IF('出荷識別子'!A12="","",'出荷識別子'!A12)</x:f>
      </x:c>
      <x:c r="B27" s="2" t="str">
        <x:f>IF('出荷識別子'!A12="","",'出荷識別子'!B12)</x:f>
      </x:c>
      <x:c r="C27" s="2" t="str">
        <x:f>IF('出荷識別子'!A12="","",'出荷識別子'!C12)</x:f>
      </x:c>
      <x:c r="D27" s="2" t="str">
        <x:f>IF('出荷識別子'!A12="","",'出荷識別子'!D12)</x:f>
      </x:c>
      <x:c r="E27" s="2" t="str">
        <x:f>IF('出荷識別子'!A12="","",'出荷識別子'!E12)</x:f>
      </x:c>
      <x:c r="F27" s="2" t="str">
        <x:f>IF('出荷識別子'!A12="","",'出荷識別子'!F12)</x:f>
      </x:c>
      <x:c r="G27" s="2" t="str">
        <x:f>IF('出荷識別子'!A12="","",'出荷識別子'!K12)</x:f>
      </x:c>
      <x:c r="H27" s="2" t="str">
        <x:f>IF('出荷識別子'!A12="","",'出荷識別子'!J12)</x:f>
      </x:c>
      <x:c r="I27" s="5" t="str">
        <x:f>IF('出荷識別子'!A12="","",'出荷識別子'!N12)</x:f>
      </x:c>
      <x:c r="J27" s="2"/>
      <x:c r="K27" s="2"/>
      <x:c r="L27" s="2"/>
      <x:c r="M27" s="2"/>
      <x:c r="N27" s="2"/>
      <x:c r="O27" s="2"/>
      <x:c r="P27" s="2"/>
    </x:row>
    <x:row r="28" ht="24" customHeight="1">
      <x:c r="A28" s="2" t="str">
        <x:f>IF('出荷識別子'!A13="","",'出荷識別子'!A13)</x:f>
      </x:c>
      <x:c r="B28" s="2" t="str">
        <x:f>IF('出荷識別子'!A13="","",'出荷識別子'!B13)</x:f>
      </x:c>
      <x:c r="C28" s="2" t="str">
        <x:f>IF('出荷識別子'!A13="","",'出荷識別子'!C13)</x:f>
      </x:c>
      <x:c r="D28" s="2" t="str">
        <x:f>IF('出荷識別子'!A13="","",'出荷識別子'!D13)</x:f>
      </x:c>
      <x:c r="E28" s="2" t="str">
        <x:f>IF('出荷識別子'!A13="","",'出荷識別子'!E13)</x:f>
      </x:c>
      <x:c r="F28" s="2" t="str">
        <x:f>IF('出荷識別子'!A13="","",'出荷識別子'!F13)</x:f>
      </x:c>
      <x:c r="G28" s="2" t="str">
        <x:f>IF('出荷識別子'!A13="","",'出荷識別子'!K13)</x:f>
      </x:c>
      <x:c r="H28" s="2" t="str">
        <x:f>IF('出荷識別子'!A13="","",'出荷識別子'!J13)</x:f>
      </x:c>
      <x:c r="I28" s="5" t="str">
        <x:f>IF('出荷識別子'!A13="","",'出荷識別子'!N13)</x:f>
      </x:c>
      <x:c r="J28" s="2"/>
      <x:c r="K28" s="2"/>
      <x:c r="L28" s="2"/>
      <x:c r="M28" s="2"/>
      <x:c r="N28" s="2"/>
      <x:c r="O28" s="2"/>
      <x:c r="P28" s="2"/>
    </x:row>
    <x:row r="29" ht="24" customHeight="1">
      <x:c r="A29" s="2" t="str">
        <x:f>IF('出荷識別子'!A14="","",'出荷識別子'!A14)</x:f>
      </x:c>
      <x:c r="B29" s="2" t="str">
        <x:f>IF('出荷識別子'!A14="","",'出荷識別子'!B14)</x:f>
      </x:c>
      <x:c r="C29" s="2" t="str">
        <x:f>IF('出荷識別子'!A14="","",'出荷識別子'!C14)</x:f>
      </x:c>
      <x:c r="D29" s="2" t="str">
        <x:f>IF('出荷識別子'!A14="","",'出荷識別子'!D14)</x:f>
      </x:c>
      <x:c r="E29" s="2" t="str">
        <x:f>IF('出荷識別子'!A14="","",'出荷識別子'!E14)</x:f>
      </x:c>
      <x:c r="F29" s="2" t="str">
        <x:f>IF('出荷識別子'!A14="","",'出荷識別子'!F14)</x:f>
      </x:c>
      <x:c r="G29" s="2" t="str">
        <x:f>IF('出荷識別子'!A14="","",'出荷識別子'!K14)</x:f>
      </x:c>
      <x:c r="H29" s="2" t="str">
        <x:f>IF('出荷識別子'!A14="","",'出荷識別子'!J14)</x:f>
      </x:c>
      <x:c r="I29" s="5" t="str">
        <x:f>IF('出荷識別子'!A14="","",'出荷識別子'!N14)</x:f>
      </x:c>
      <x:c r="J29" s="2"/>
      <x:c r="K29" s="2"/>
      <x:c r="L29" s="2"/>
      <x:c r="M29" s="2"/>
      <x:c r="N29" s="2"/>
      <x:c r="O29" s="2"/>
      <x:c r="P29" s="2"/>
    </x:row>
    <x:row r="30" ht="24" customHeight="1">
      <x:c r="A30" s="2" t="str">
        <x:f>IF('出荷識別子'!A15="","",'出荷識別子'!A15)</x:f>
      </x:c>
      <x:c r="B30" s="2" t="str">
        <x:f>IF('出荷識別子'!A15="","",'出荷識別子'!B15)</x:f>
      </x:c>
      <x:c r="C30" s="2" t="str">
        <x:f>IF('出荷識別子'!A15="","",'出荷識別子'!C15)</x:f>
      </x:c>
      <x:c r="D30" s="2" t="str">
        <x:f>IF('出荷識別子'!A15="","",'出荷識別子'!D15)</x:f>
      </x:c>
      <x:c r="E30" s="2" t="str">
        <x:f>IF('出荷識別子'!A15="","",'出荷識別子'!E15)</x:f>
      </x:c>
      <x:c r="F30" s="2" t="str">
        <x:f>IF('出荷識別子'!A15="","",'出荷識別子'!F15)</x:f>
      </x:c>
      <x:c r="G30" s="2" t="str">
        <x:f>IF('出荷識別子'!A15="","",'出荷識別子'!K15)</x:f>
      </x:c>
      <x:c r="H30" s="2" t="str">
        <x:f>IF('出荷識別子'!A15="","",'出荷識別子'!J15)</x:f>
      </x:c>
      <x:c r="I30" s="5" t="str">
        <x:f>IF('出荷識別子'!A15="","",'出荷識別子'!N15)</x:f>
      </x:c>
      <x:c r="J30" s="2"/>
      <x:c r="K30" s="2"/>
      <x:c r="L30" s="2"/>
      <x:c r="M30" s="2"/>
      <x:c r="N30" s="2"/>
      <x:c r="O30" s="2"/>
      <x:c r="P30" s="2"/>
    </x:row>
    <x:row r="31" ht="24" customHeight="1">
      <x:c r="A31" s="2" t="str">
        <x:f>IF('出荷識別子'!A16="","",'出荷識別子'!A16)</x:f>
      </x:c>
      <x:c r="B31" s="2" t="str">
        <x:f>IF('出荷識別子'!A16="","",'出荷識別子'!B16)</x:f>
      </x:c>
      <x:c r="C31" s="2" t="str">
        <x:f>IF('出荷識別子'!A16="","",'出荷識別子'!C16)</x:f>
      </x:c>
      <x:c r="D31" s="2" t="str">
        <x:f>IF('出荷識別子'!A16="","",'出荷識別子'!D16)</x:f>
      </x:c>
      <x:c r="E31" s="2" t="str">
        <x:f>IF('出荷識別子'!A16="","",'出荷識別子'!E16)</x:f>
      </x:c>
      <x:c r="F31" s="2" t="str">
        <x:f>IF('出荷識別子'!A16="","",'出荷識別子'!F16)</x:f>
      </x:c>
      <x:c r="G31" s="2" t="str">
        <x:f>IF('出荷識別子'!A16="","",'出荷識別子'!K16)</x:f>
      </x:c>
      <x:c r="H31" s="2" t="str">
        <x:f>IF('出荷識別子'!A16="","",'出荷識別子'!J16)</x:f>
      </x:c>
      <x:c r="I31" s="5" t="str">
        <x:f>IF('出荷識別子'!A16="","",'出荷識別子'!N16)</x:f>
      </x:c>
      <x:c r="J31" s="2"/>
      <x:c r="K31" s="2"/>
      <x:c r="L31" s="2"/>
      <x:c r="M31" s="2"/>
      <x:c r="N31" s="2"/>
      <x:c r="O31" s="2"/>
      <x:c r="P31" s="2"/>
    </x:row>
    <x:row r="32" ht="24" customHeight="1">
      <x:c r="A32" s="2" t="str">
        <x:f>IF('出荷識別子'!A17="","",'出荷識別子'!A17)</x:f>
      </x:c>
      <x:c r="B32" s="2" t="str">
        <x:f>IF('出荷識別子'!A17="","",'出荷識別子'!B17)</x:f>
      </x:c>
      <x:c r="C32" s="2" t="str">
        <x:f>IF('出荷識別子'!A17="","",'出荷識別子'!C17)</x:f>
      </x:c>
      <x:c r="D32" s="2" t="str">
        <x:f>IF('出荷識別子'!A17="","",'出荷識別子'!D17)</x:f>
      </x:c>
      <x:c r="E32" s="2" t="str">
        <x:f>IF('出荷識別子'!A17="","",'出荷識別子'!E17)</x:f>
      </x:c>
      <x:c r="F32" s="2" t="str">
        <x:f>IF('出荷識別子'!A17="","",'出荷識別子'!F17)</x:f>
      </x:c>
      <x:c r="G32" s="2" t="str">
        <x:f>IF('出荷識別子'!A17="","",'出荷識別子'!K17)</x:f>
      </x:c>
      <x:c r="H32" s="2" t="str">
        <x:f>IF('出荷識別子'!A17="","",'出荷識別子'!J17)</x:f>
      </x:c>
      <x:c r="I32" s="5" t="str">
        <x:f>IF('出荷識別子'!A17="","",'出荷識別子'!N17)</x:f>
      </x:c>
      <x:c r="J32" s="2"/>
      <x:c r="K32" s="2"/>
      <x:c r="L32" s="2"/>
      <x:c r="M32" s="2"/>
      <x:c r="N32" s="2"/>
      <x:c r="O32" s="2"/>
      <x:c r="P32" s="2"/>
    </x:row>
    <x:row r="33" ht="24" customHeight="1">
      <x:c r="A33" s="2" t="str">
        <x:f>IF('出荷識別子'!A18="","",'出荷識別子'!A18)</x:f>
      </x:c>
      <x:c r="B33" s="2" t="str">
        <x:f>IF('出荷識別子'!A18="","",'出荷識別子'!B18)</x:f>
      </x:c>
      <x:c r="C33" s="2" t="str">
        <x:f>IF('出荷識別子'!A18="","",'出荷識別子'!C18)</x:f>
      </x:c>
      <x:c r="D33" s="2" t="str">
        <x:f>IF('出荷識別子'!A18="","",'出荷識別子'!D18)</x:f>
      </x:c>
      <x:c r="E33" s="2" t="str">
        <x:f>IF('出荷識別子'!A18="","",'出荷識別子'!E18)</x:f>
      </x:c>
      <x:c r="F33" s="2" t="str">
        <x:f>IF('出荷識別子'!A18="","",'出荷識別子'!F18)</x:f>
      </x:c>
      <x:c r="G33" s="2" t="str">
        <x:f>IF('出荷識別子'!A18="","",'出荷識別子'!K18)</x:f>
      </x:c>
      <x:c r="H33" s="2" t="str">
        <x:f>IF('出荷識別子'!A18="","",'出荷識別子'!J18)</x:f>
      </x:c>
      <x:c r="I33" s="5" t="str">
        <x:f>IF('出荷識別子'!A18="","",'出荷識別子'!N18)</x:f>
      </x:c>
      <x:c r="J33" s="2"/>
      <x:c r="K33" s="2"/>
      <x:c r="L33" s="2"/>
      <x:c r="M33" s="2"/>
      <x:c r="N33" s="2"/>
      <x:c r="O33" s="2"/>
      <x:c r="P33" s="2"/>
    </x:row>
    <x:row r="34" ht="24" customHeight="1">
      <x:c r="A34" s="2" t="str">
        <x:f>IF('出荷識別子'!A19="","",'出荷識別子'!A19)</x:f>
      </x:c>
      <x:c r="B34" s="2" t="str">
        <x:f>IF('出荷識別子'!A19="","",'出荷識別子'!B19)</x:f>
      </x:c>
      <x:c r="C34" s="2" t="str">
        <x:f>IF('出荷識別子'!A19="","",'出荷識別子'!C19)</x:f>
      </x:c>
      <x:c r="D34" s="2" t="str">
        <x:f>IF('出荷識別子'!A19="","",'出荷識別子'!D19)</x:f>
      </x:c>
      <x:c r="E34" s="2" t="str">
        <x:f>IF('出荷識別子'!A19="","",'出荷識別子'!E19)</x:f>
      </x:c>
      <x:c r="F34" s="2" t="str">
        <x:f>IF('出荷識別子'!A19="","",'出荷識別子'!F19)</x:f>
      </x:c>
      <x:c r="G34" s="2" t="str">
        <x:f>IF('出荷識別子'!A19="","",'出荷識別子'!K19)</x:f>
      </x:c>
      <x:c r="H34" s="2" t="str">
        <x:f>IF('出荷識別子'!A19="","",'出荷識別子'!J19)</x:f>
      </x:c>
      <x:c r="I34" s="5" t="str">
        <x:f>IF('出荷識別子'!A19="","",'出荷識別子'!N19)</x:f>
      </x:c>
      <x:c r="J34" s="2"/>
      <x:c r="K34" s="2"/>
      <x:c r="L34" s="2"/>
      <x:c r="M34" s="2"/>
      <x:c r="N34" s="2"/>
      <x:c r="O34" s="2"/>
      <x:c r="P34" s="2"/>
    </x:row>
    <x:row r="35" ht="24" customHeight="1">
      <x:c r="A35" s="2" t="str">
        <x:f>IF('出荷識別子'!A20="","",'出荷識別子'!A20)</x:f>
      </x:c>
      <x:c r="B35" s="2" t="str">
        <x:f>IF('出荷識別子'!A20="","",'出荷識別子'!B20)</x:f>
      </x:c>
      <x:c r="C35" s="2" t="str">
        <x:f>IF('出荷識別子'!A20="","",'出荷識別子'!C20)</x:f>
      </x:c>
      <x:c r="D35" s="2" t="str">
        <x:f>IF('出荷識別子'!A20="","",'出荷識別子'!D20)</x:f>
      </x:c>
      <x:c r="E35" s="2" t="str">
        <x:f>IF('出荷識別子'!A20="","",'出荷識別子'!E20)</x:f>
      </x:c>
      <x:c r="F35" s="2" t="str">
        <x:f>IF('出荷識別子'!A20="","",'出荷識別子'!F20)</x:f>
      </x:c>
      <x:c r="G35" s="2" t="str">
        <x:f>IF('出荷識別子'!A20="","",'出荷識別子'!K20)</x:f>
      </x:c>
      <x:c r="H35" s="2" t="str">
        <x:f>IF('出荷識別子'!A20="","",'出荷識別子'!J20)</x:f>
      </x:c>
      <x:c r="I35" s="5" t="str">
        <x:f>IF('出荷識別子'!A20="","",'出荷識別子'!N20)</x:f>
      </x:c>
      <x:c r="J35" s="2"/>
      <x:c r="K35" s="2"/>
      <x:c r="L35" s="2"/>
      <x:c r="M35" s="2"/>
      <x:c r="N35" s="2"/>
      <x:c r="O35" s="2"/>
      <x:c r="P35" s="2"/>
    </x:row>
    <x:row r="36" ht="24" customHeight="1">
      <x:c r="A36" s="2" t="str">
        <x:f>IF('出荷識別子'!A21="","",'出荷識別子'!A21)</x:f>
      </x:c>
      <x:c r="B36" s="2" t="str">
        <x:f>IF('出荷識別子'!A21="","",'出荷識別子'!B21)</x:f>
      </x:c>
      <x:c r="C36" s="2" t="str">
        <x:f>IF('出荷識別子'!A21="","",'出荷識別子'!C21)</x:f>
      </x:c>
      <x:c r="D36" s="2" t="str">
        <x:f>IF('出荷識別子'!A21="","",'出荷識別子'!D21)</x:f>
      </x:c>
      <x:c r="E36" s="2" t="str">
        <x:f>IF('出荷識別子'!A21="","",'出荷識別子'!E21)</x:f>
      </x:c>
      <x:c r="F36" s="2" t="str">
        <x:f>IF('出荷識別子'!A21="","",'出荷識別子'!F21)</x:f>
      </x:c>
      <x:c r="G36" s="2" t="str">
        <x:f>IF('出荷識別子'!A21="","",'出荷識別子'!K21)</x:f>
      </x:c>
      <x:c r="H36" s="2" t="str">
        <x:f>IF('出荷識別子'!A21="","",'出荷識別子'!J21)</x:f>
      </x:c>
      <x:c r="I36" s="5" t="str">
        <x:f>IF('出荷識別子'!A21="","",'出荷識別子'!N21)</x:f>
      </x:c>
      <x:c r="J36" s="2"/>
      <x:c r="K36" s="2"/>
      <x:c r="L36" s="2"/>
      <x:c r="M36" s="2"/>
      <x:c r="N36" s="2"/>
      <x:c r="O36" s="2"/>
      <x:c r="P36" s="2"/>
    </x:row>
    <x:row r="37" ht="24" customHeight="1">
      <x:c r="A37" s="2" t="str">
        <x:f>IF('出荷識別子'!A22="","",'出荷識別子'!A22)</x:f>
      </x:c>
      <x:c r="B37" s="2" t="str">
        <x:f>IF('出荷識別子'!A22="","",'出荷識別子'!B22)</x:f>
      </x:c>
      <x:c r="C37" s="2" t="str">
        <x:f>IF('出荷識別子'!A22="","",'出荷識別子'!C22)</x:f>
      </x:c>
      <x:c r="D37" s="2" t="str">
        <x:f>IF('出荷識別子'!A22="","",'出荷識別子'!D22)</x:f>
      </x:c>
      <x:c r="E37" s="2" t="str">
        <x:f>IF('出荷識別子'!A22="","",'出荷識別子'!E22)</x:f>
      </x:c>
      <x:c r="F37" s="2" t="str">
        <x:f>IF('出荷識別子'!A22="","",'出荷識別子'!F22)</x:f>
      </x:c>
      <x:c r="G37" s="2" t="str">
        <x:f>IF('出荷識別子'!A22="","",'出荷識別子'!K22)</x:f>
      </x:c>
      <x:c r="H37" s="2" t="str">
        <x:f>IF('出荷識別子'!A22="","",'出荷識別子'!J22)</x:f>
      </x:c>
      <x:c r="I37" s="5" t="str">
        <x:f>IF('出荷識別子'!A22="","",'出荷識別子'!N22)</x:f>
      </x:c>
      <x:c r="J37" s="2"/>
      <x:c r="K37" s="2"/>
      <x:c r="L37" s="2"/>
      <x:c r="M37" s="2"/>
      <x:c r="N37" s="2"/>
      <x:c r="O37" s="2"/>
      <x:c r="P37" s="2"/>
    </x:row>
    <x:row r="38" ht="24" customHeight="1">
      <x:c r="A38" s="2" t="str">
        <x:f>IF('出荷識別子'!A23="","",'出荷識別子'!A23)</x:f>
      </x:c>
      <x:c r="B38" s="2" t="str">
        <x:f>IF('出荷識別子'!A23="","",'出荷識別子'!B23)</x:f>
      </x:c>
      <x:c r="C38" s="2" t="str">
        <x:f>IF('出荷識別子'!A23="","",'出荷識別子'!C23)</x:f>
      </x:c>
      <x:c r="D38" s="2" t="str">
        <x:f>IF('出荷識別子'!A23="","",'出荷識別子'!D23)</x:f>
      </x:c>
      <x:c r="E38" s="2" t="str">
        <x:f>IF('出荷識別子'!A23="","",'出荷識別子'!E23)</x:f>
      </x:c>
      <x:c r="F38" s="2" t="str">
        <x:f>IF('出荷識別子'!A23="","",'出荷識別子'!F23)</x:f>
      </x:c>
      <x:c r="G38" s="2" t="str">
        <x:f>IF('出荷識別子'!A23="","",'出荷識別子'!K23)</x:f>
      </x:c>
      <x:c r="H38" s="2" t="str">
        <x:f>IF('出荷識別子'!A23="","",'出荷識別子'!J23)</x:f>
      </x:c>
      <x:c r="I38" s="5" t="str">
        <x:f>IF('出荷識別子'!A23="","",'出荷識別子'!N23)</x:f>
      </x:c>
      <x:c r="J38" s="2"/>
      <x:c r="K38" s="2"/>
      <x:c r="L38" s="2"/>
      <x:c r="M38" s="2"/>
      <x:c r="N38" s="2"/>
      <x:c r="O38" s="2"/>
      <x:c r="P38" s="2"/>
    </x:row>
    <x:row r="39" ht="24" customHeight="1">
      <x:c r="A39" s="2" t="str">
        <x:f>IF('出荷識別子'!A24="","",'出荷識別子'!A24)</x:f>
      </x:c>
      <x:c r="B39" s="2" t="str">
        <x:f>IF('出荷識別子'!A24="","",'出荷識別子'!B24)</x:f>
      </x:c>
      <x:c r="C39" s="2" t="str">
        <x:f>IF('出荷識別子'!A24="","",'出荷識別子'!C24)</x:f>
      </x:c>
      <x:c r="D39" s="2" t="str">
        <x:f>IF('出荷識別子'!A24="","",'出荷識別子'!D24)</x:f>
      </x:c>
      <x:c r="E39" s="2" t="str">
        <x:f>IF('出荷識別子'!A24="","",'出荷識別子'!E24)</x:f>
      </x:c>
      <x:c r="F39" s="2" t="str">
        <x:f>IF('出荷識別子'!A24="","",'出荷識別子'!F24)</x:f>
      </x:c>
      <x:c r="G39" s="2" t="str">
        <x:f>IF('出荷識別子'!A24="","",'出荷識別子'!K24)</x:f>
      </x:c>
      <x:c r="H39" s="2" t="str">
        <x:f>IF('出荷識別子'!A24="","",'出荷識別子'!J24)</x:f>
      </x:c>
      <x:c r="I39" s="5" t="str">
        <x:f>IF('出荷識別子'!A24="","",'出荷識別子'!N24)</x:f>
      </x:c>
      <x:c r="J39" s="2"/>
      <x:c r="K39" s="2"/>
      <x:c r="L39" s="2"/>
      <x:c r="M39" s="2"/>
      <x:c r="N39" s="2"/>
      <x:c r="O39" s="2"/>
      <x:c r="P39" s="2"/>
    </x:row>
    <x:row r="40" ht="24" customHeight="1">
      <x:c r="A40" s="2" t="str">
        <x:f>IF('出荷識別子'!A25="","",'出荷識別子'!A25)</x:f>
      </x:c>
      <x:c r="B40" s="2" t="str">
        <x:f>IF('出荷識別子'!A25="","",'出荷識別子'!B25)</x:f>
      </x:c>
      <x:c r="C40" s="2" t="str">
        <x:f>IF('出荷識別子'!A25="","",'出荷識別子'!C25)</x:f>
      </x:c>
      <x:c r="D40" s="2" t="str">
        <x:f>IF('出荷識別子'!A25="","",'出荷識別子'!D25)</x:f>
      </x:c>
      <x:c r="E40" s="2" t="str">
        <x:f>IF('出荷識別子'!A25="","",'出荷識別子'!E25)</x:f>
      </x:c>
      <x:c r="F40" s="2" t="str">
        <x:f>IF('出荷識別子'!A25="","",'出荷識別子'!F25)</x:f>
      </x:c>
      <x:c r="G40" s="2" t="str">
        <x:f>IF('出荷識別子'!A25="","",'出荷識別子'!K25)</x:f>
      </x:c>
      <x:c r="H40" s="2" t="str">
        <x:f>IF('出荷識別子'!A25="","",'出荷識別子'!J25)</x:f>
      </x:c>
      <x:c r="I40" s="5" t="str">
        <x:f>IF('出荷識別子'!A25="","",'出荷識別子'!N25)</x:f>
      </x:c>
      <x:c r="J40" s="2"/>
      <x:c r="K40" s="2"/>
      <x:c r="L40" s="2"/>
      <x:c r="M40" s="2"/>
      <x:c r="N40" s="2"/>
      <x:c r="O40" s="2"/>
      <x:c r="P40" s="2"/>
    </x:row>
    <x:row r="41" ht="24" customHeight="1">
      <x:c r="A41" s="2" t="str">
        <x:f>IF('出荷識別子'!A26="","",'出荷識別子'!A26)</x:f>
      </x:c>
      <x:c r="B41" s="2" t="str">
        <x:f>IF('出荷識別子'!A26="","",'出荷識別子'!B26)</x:f>
      </x:c>
      <x:c r="C41" s="2" t="str">
        <x:f>IF('出荷識別子'!A26="","",'出荷識別子'!C26)</x:f>
      </x:c>
      <x:c r="D41" s="2" t="str">
        <x:f>IF('出荷識別子'!A26="","",'出荷識別子'!D26)</x:f>
      </x:c>
      <x:c r="E41" s="2" t="str">
        <x:f>IF('出荷識別子'!A26="","",'出荷識別子'!E26)</x:f>
      </x:c>
      <x:c r="F41" s="2" t="str">
        <x:f>IF('出荷識別子'!A26="","",'出荷識別子'!F26)</x:f>
      </x:c>
      <x:c r="G41" s="2" t="str">
        <x:f>IF('出荷識別子'!A26="","",'出荷識別子'!K26)</x:f>
      </x:c>
      <x:c r="H41" s="2" t="str">
        <x:f>IF('出荷識別子'!A26="","",'出荷識別子'!J26)</x:f>
      </x:c>
      <x:c r="I41" s="5" t="str">
        <x:f>IF('出荷識別子'!A26="","",'出荷識別子'!N26)</x:f>
      </x:c>
      <x:c r="J41" s="2"/>
      <x:c r="K41" s="2"/>
      <x:c r="L41" s="2"/>
      <x:c r="M41" s="2"/>
      <x:c r="N41" s="2"/>
      <x:c r="O41" s="2"/>
      <x:c r="P41" s="2"/>
    </x:row>
    <x:row r="42" ht="24" customHeight="1">
      <x:c r="A42" s="2" t="str">
        <x:f>IF('出荷識別子'!A27="","",'出荷識別子'!A27)</x:f>
      </x:c>
      <x:c r="B42" s="2" t="str">
        <x:f>IF('出荷識別子'!A27="","",'出荷識別子'!B27)</x:f>
      </x:c>
      <x:c r="C42" s="2" t="str">
        <x:f>IF('出荷識別子'!A27="","",'出荷識別子'!C27)</x:f>
      </x:c>
      <x:c r="D42" s="2" t="str">
        <x:f>IF('出荷識別子'!A27="","",'出荷識別子'!D27)</x:f>
      </x:c>
      <x:c r="E42" s="2" t="str">
        <x:f>IF('出荷識別子'!A27="","",'出荷識別子'!E27)</x:f>
      </x:c>
      <x:c r="F42" s="2" t="str">
        <x:f>IF('出荷識別子'!A27="","",'出荷識別子'!F27)</x:f>
      </x:c>
      <x:c r="G42" s="2" t="str">
        <x:f>IF('出荷識別子'!A27="","",'出荷識別子'!K27)</x:f>
      </x:c>
      <x:c r="H42" s="2" t="str">
        <x:f>IF('出荷識別子'!A27="","",'出荷識別子'!J27)</x:f>
      </x:c>
      <x:c r="I42" s="5" t="str">
        <x:f>IF('出荷識別子'!A27="","",'出荷識別子'!N27)</x:f>
      </x:c>
      <x:c r="J42" s="2"/>
      <x:c r="K42" s="2"/>
      <x:c r="L42" s="2"/>
      <x:c r="M42" s="2"/>
      <x:c r="N42" s="2"/>
      <x:c r="O42" s="2"/>
      <x:c r="P42" s="2"/>
    </x:row>
    <x:row r="43" ht="24" customHeight="1">
      <x:c r="A43" s="2" t="str">
        <x:f>IF('出荷識別子'!A28="","",'出荷識別子'!A28)</x:f>
      </x:c>
      <x:c r="B43" s="2" t="str">
        <x:f>IF('出荷識別子'!A28="","",'出荷識別子'!B28)</x:f>
      </x:c>
      <x:c r="C43" s="2" t="str">
        <x:f>IF('出荷識別子'!A28="","",'出荷識別子'!C28)</x:f>
      </x:c>
      <x:c r="D43" s="2" t="str">
        <x:f>IF('出荷識別子'!A28="","",'出荷識別子'!D28)</x:f>
      </x:c>
      <x:c r="E43" s="2" t="str">
        <x:f>IF('出荷識別子'!A28="","",'出荷識別子'!E28)</x:f>
      </x:c>
      <x:c r="F43" s="2" t="str">
        <x:f>IF('出荷識別子'!A28="","",'出荷識別子'!F28)</x:f>
      </x:c>
      <x:c r="G43" s="2" t="str">
        <x:f>IF('出荷識別子'!A28="","",'出荷識別子'!K28)</x:f>
      </x:c>
      <x:c r="H43" s="2" t="str">
        <x:f>IF('出荷識別子'!A28="","",'出荷識別子'!J28)</x:f>
      </x:c>
      <x:c r="I43" s="5" t="str">
        <x:f>IF('出荷識別子'!A28="","",'出荷識別子'!N28)</x:f>
      </x:c>
      <x:c r="J43" s="2"/>
      <x:c r="K43" s="2"/>
      <x:c r="L43" s="2"/>
      <x:c r="M43" s="2"/>
      <x:c r="N43" s="2"/>
      <x:c r="O43" s="2"/>
      <x:c r="P43" s="2"/>
    </x:row>
    <x:row r="44" ht="24" customHeight="1">
      <x:c r="A44" s="2" t="str">
        <x:f>IF('出荷識別子'!A29="","",'出荷識別子'!A29)</x:f>
      </x:c>
      <x:c r="B44" s="2" t="str">
        <x:f>IF('出荷識別子'!A29="","",'出荷識別子'!B29)</x:f>
      </x:c>
      <x:c r="C44" s="2" t="str">
        <x:f>IF('出荷識別子'!A29="","",'出荷識別子'!C29)</x:f>
      </x:c>
      <x:c r="D44" s="2" t="str">
        <x:f>IF('出荷識別子'!A29="","",'出荷識別子'!D29)</x:f>
      </x:c>
      <x:c r="E44" s="2" t="str">
        <x:f>IF('出荷識別子'!A29="","",'出荷識別子'!E29)</x:f>
      </x:c>
      <x:c r="F44" s="2" t="str">
        <x:f>IF('出荷識別子'!A29="","",'出荷識別子'!F29)</x:f>
      </x:c>
      <x:c r="G44" s="2" t="str">
        <x:f>IF('出荷識別子'!A29="","",'出荷識別子'!K29)</x:f>
      </x:c>
      <x:c r="H44" s="2" t="str">
        <x:f>IF('出荷識別子'!A29="","",'出荷識別子'!J29)</x:f>
      </x:c>
      <x:c r="I44" s="5" t="str">
        <x:f>IF('出荷識別子'!A29="","",'出荷識別子'!N29)</x:f>
      </x:c>
      <x:c r="J44" s="2"/>
      <x:c r="K44" s="2"/>
      <x:c r="L44" s="2"/>
      <x:c r="M44" s="2"/>
      <x:c r="N44" s="2"/>
      <x:c r="O44" s="2"/>
      <x:c r="P44" s="2"/>
    </x:row>
    <x:row r="45" ht="24" customHeight="1">
      <x:c r="A45" s="2" t="str">
        <x:f>IF('出荷識別子'!A30="","",'出荷識別子'!A30)</x:f>
      </x:c>
      <x:c r="B45" s="2" t="str">
        <x:f>IF('出荷識別子'!A30="","",'出荷識別子'!B30)</x:f>
      </x:c>
      <x:c r="C45" s="2" t="str">
        <x:f>IF('出荷識別子'!A30="","",'出荷識別子'!C30)</x:f>
      </x:c>
      <x:c r="D45" s="2" t="str">
        <x:f>IF('出荷識別子'!A30="","",'出荷識別子'!D30)</x:f>
      </x:c>
      <x:c r="E45" s="2" t="str">
        <x:f>IF('出荷識別子'!A30="","",'出荷識別子'!E30)</x:f>
      </x:c>
      <x:c r="F45" s="2" t="str">
        <x:f>IF('出荷識別子'!A30="","",'出荷識別子'!F30)</x:f>
      </x:c>
      <x:c r="G45" s="2" t="str">
        <x:f>IF('出荷識別子'!A30="","",'出荷識別子'!K30)</x:f>
      </x:c>
      <x:c r="H45" s="2" t="str">
        <x:f>IF('出荷識別子'!A30="","",'出荷識別子'!J30)</x:f>
      </x:c>
      <x:c r="I45" s="5" t="str">
        <x:f>IF('出荷識別子'!A30="","",'出荷識別子'!N30)</x:f>
      </x:c>
      <x:c r="J45" s="2"/>
      <x:c r="K45" s="2"/>
      <x:c r="L45" s="2"/>
      <x:c r="M45" s="2"/>
      <x:c r="N45" s="2"/>
      <x:c r="O45" s="2"/>
      <x:c r="P45" s="2"/>
    </x:row>
    <x:row r="46" ht="24" customHeight="1">
      <x:c r="A46" s="2" t="str">
        <x:f>IF('出荷識別子'!A31="","",'出荷識別子'!A31)</x:f>
      </x:c>
      <x:c r="B46" s="2" t="str">
        <x:f>IF('出荷識別子'!A31="","",'出荷識別子'!B31)</x:f>
      </x:c>
      <x:c r="C46" s="2" t="str">
        <x:f>IF('出荷識別子'!A31="","",'出荷識別子'!C31)</x:f>
      </x:c>
      <x:c r="D46" s="2" t="str">
        <x:f>IF('出荷識別子'!A31="","",'出荷識別子'!D31)</x:f>
      </x:c>
      <x:c r="E46" s="2" t="str">
        <x:f>IF('出荷識別子'!A31="","",'出荷識別子'!E31)</x:f>
      </x:c>
      <x:c r="F46" s="2" t="str">
        <x:f>IF('出荷識別子'!A31="","",'出荷識別子'!F31)</x:f>
      </x:c>
      <x:c r="G46" s="2" t="str">
        <x:f>IF('出荷識別子'!A31="","",'出荷識別子'!K31)</x:f>
      </x:c>
      <x:c r="H46" s="2" t="str">
        <x:f>IF('出荷識別子'!A31="","",'出荷識別子'!J31)</x:f>
      </x:c>
      <x:c r="I46" s="5" t="str">
        <x:f>IF('出荷識別子'!A31="","",'出荷識別子'!N31)</x:f>
      </x:c>
      <x:c r="J46" s="2"/>
      <x:c r="K46" s="2"/>
      <x:c r="L46" s="2"/>
      <x:c r="M46" s="2"/>
      <x:c r="N46" s="2"/>
      <x:c r="O46" s="2"/>
      <x:c r="P46" s="2"/>
    </x:row>
    <x:row r="47" ht="24" customHeight="1">
      <x:c r="A47" s="2" t="str">
        <x:f>IF('出荷識別子'!A32="","",'出荷識別子'!A32)</x:f>
      </x:c>
      <x:c r="B47" s="2" t="str">
        <x:f>IF('出荷識別子'!A32="","",'出荷識別子'!B32)</x:f>
      </x:c>
      <x:c r="C47" s="2" t="str">
        <x:f>IF('出荷識別子'!A32="","",'出荷識別子'!C32)</x:f>
      </x:c>
      <x:c r="D47" s="2" t="str">
        <x:f>IF('出荷識別子'!A32="","",'出荷識別子'!D32)</x:f>
      </x:c>
      <x:c r="E47" s="2" t="str">
        <x:f>IF('出荷識別子'!A32="","",'出荷識別子'!E32)</x:f>
      </x:c>
      <x:c r="F47" s="2" t="str">
        <x:f>IF('出荷識別子'!A32="","",'出荷識別子'!F32)</x:f>
      </x:c>
      <x:c r="G47" s="2" t="str">
        <x:f>IF('出荷識別子'!A32="","",'出荷識別子'!K32)</x:f>
      </x:c>
      <x:c r="H47" s="2" t="str">
        <x:f>IF('出荷識別子'!A32="","",'出荷識別子'!J32)</x:f>
      </x:c>
      <x:c r="I47" s="5" t="str">
        <x:f>IF('出荷識別子'!A32="","",'出荷識別子'!N32)</x:f>
      </x:c>
      <x:c r="J47" s="2"/>
      <x:c r="K47" s="2"/>
      <x:c r="L47" s="2"/>
      <x:c r="M47" s="2"/>
      <x:c r="N47" s="2"/>
      <x:c r="O47" s="2"/>
      <x:c r="P47" s="2"/>
    </x:row>
    <x:row r="48" ht="24" customHeight="1">
      <x:c r="A48" s="2" t="str">
        <x:f>IF('出荷識別子'!A33="","",'出荷識別子'!A33)</x:f>
      </x:c>
      <x:c r="B48" s="2" t="str">
        <x:f>IF('出荷識別子'!A33="","",'出荷識別子'!B33)</x:f>
      </x:c>
      <x:c r="C48" s="2" t="str">
        <x:f>IF('出荷識別子'!A33="","",'出荷識別子'!C33)</x:f>
      </x:c>
      <x:c r="D48" s="2" t="str">
        <x:f>IF('出荷識別子'!A33="","",'出荷識別子'!D33)</x:f>
      </x:c>
      <x:c r="E48" s="2" t="str">
        <x:f>IF('出荷識別子'!A33="","",'出荷識別子'!E33)</x:f>
      </x:c>
      <x:c r="F48" s="2" t="str">
        <x:f>IF('出荷識別子'!A33="","",'出荷識別子'!F33)</x:f>
      </x:c>
      <x:c r="G48" s="2" t="str">
        <x:f>IF('出荷識別子'!A33="","",'出荷識別子'!K33)</x:f>
      </x:c>
      <x:c r="H48" s="2" t="str">
        <x:f>IF('出荷識別子'!A33="","",'出荷識別子'!J33)</x:f>
      </x:c>
      <x:c r="I48" s="5" t="str">
        <x:f>IF('出荷識別子'!A33="","",'出荷識別子'!N33)</x:f>
      </x:c>
      <x:c r="J48" s="2"/>
      <x:c r="K48" s="2"/>
      <x:c r="L48" s="2"/>
      <x:c r="M48" s="2"/>
      <x:c r="N48" s="2"/>
      <x:c r="O48" s="2"/>
      <x:c r="P48" s="2"/>
    </x:row>
    <x:row r="49" ht="24" customHeight="1">
      <x:c r="A49" s="2" t="str">
        <x:f>IF('出荷識別子'!A34="","",'出荷識別子'!A34)</x:f>
      </x:c>
      <x:c r="B49" s="2" t="str">
        <x:f>IF('出荷識別子'!A34="","",'出荷識別子'!B34)</x:f>
      </x:c>
      <x:c r="C49" s="2" t="str">
        <x:f>IF('出荷識別子'!A34="","",'出荷識別子'!C34)</x:f>
      </x:c>
      <x:c r="D49" s="2" t="str">
        <x:f>IF('出荷識別子'!A34="","",'出荷識別子'!D34)</x:f>
      </x:c>
      <x:c r="E49" s="2" t="str">
        <x:f>IF('出荷識別子'!A34="","",'出荷識別子'!E34)</x:f>
      </x:c>
      <x:c r="F49" s="2" t="str">
        <x:f>IF('出荷識別子'!A34="","",'出荷識別子'!F34)</x:f>
      </x:c>
      <x:c r="G49" s="2" t="str">
        <x:f>IF('出荷識別子'!A34="","",'出荷識別子'!K34)</x:f>
      </x:c>
      <x:c r="H49" s="2" t="str">
        <x:f>IF('出荷識別子'!A34="","",'出荷識別子'!J34)</x:f>
      </x:c>
      <x:c r="I49" s="5" t="str">
        <x:f>IF('出荷識別子'!A34="","",'出荷識別子'!N34)</x:f>
      </x:c>
      <x:c r="J49" s="2"/>
      <x:c r="K49" s="2"/>
      <x:c r="L49" s="2"/>
      <x:c r="M49" s="2"/>
      <x:c r="N49" s="2"/>
      <x:c r="O49" s="2"/>
      <x:c r="P49" s="2"/>
    </x:row>
    <x:row r="50" ht="24" customHeight="1">
      <x:c r="A50" s="2" t="str">
        <x:f>IF('出荷識別子'!A35="","",'出荷識別子'!A35)</x:f>
      </x:c>
      <x:c r="B50" s="2" t="str">
        <x:f>IF('出荷識別子'!A35="","",'出荷識別子'!B35)</x:f>
      </x:c>
      <x:c r="C50" s="2" t="str">
        <x:f>IF('出荷識別子'!A35="","",'出荷識別子'!C35)</x:f>
      </x:c>
      <x:c r="D50" s="2" t="str">
        <x:f>IF('出荷識別子'!A35="","",'出荷識別子'!D35)</x:f>
      </x:c>
      <x:c r="E50" s="2" t="str">
        <x:f>IF('出荷識別子'!A35="","",'出荷識別子'!E35)</x:f>
      </x:c>
      <x:c r="F50" s="2" t="str">
        <x:f>IF('出荷識別子'!A35="","",'出荷識別子'!F35)</x:f>
      </x:c>
      <x:c r="G50" s="2" t="str">
        <x:f>IF('出荷識別子'!A35="","",'出荷識別子'!K35)</x:f>
      </x:c>
      <x:c r="H50" s="2" t="str">
        <x:f>IF('出荷識別子'!A35="","",'出荷識別子'!J35)</x:f>
      </x:c>
      <x:c r="I50" s="5" t="str">
        <x:f>IF('出荷識別子'!A35="","",'出荷識別子'!N35)</x:f>
      </x:c>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50" customHeight="1">
      <x:c r="A52" s="5" t="str">
        <x:v>検索欄に正式な部材ロットを入力し、結果表の影響表示を一で絞り込みます。ロットが一意で元資料の異常がない場合に限り、ゼロは記録上の一致なしを意味します。安全の証明ではありません。 公開用には仮想識別子だけを使います。氏名、連絡先、住所と個人への対応表は別の権限制御下へ置きます。実際の識別子は個人と結び付く場合があり管理が必要です。</x:v>
      </x:c>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A52:I54"/>
  </x:mergeCells>
  <x:conditionalFormatting sqref="B8:B8">
    <x:cfRule type="cellIs" dxfId="6" priority="1" operator="greaterThan">
      <x:formula>0</x:formula>
    </x:cfRule>
  </x:conditionalFormatting>
  <x:conditionalFormatting sqref="B16:B16">
    <x:cfRule type="cellIs" dxfId="7" priority="2" operator="greaterThan">
      <x:formula>0</x:formula>
    </x:cfRule>
  </x:conditionalFormatting>
  <x:dataValidations count="1">
    <x:dataValidation type="list" sqref="B5">
      <x:formula1>'部材ロット'!$A$6:$A$25</x:formula1>
    </x:dataValidation>
  </x:dataValidations>
  <x:pageMargins left="0.7" right="0.7" top="0.75" bottom="0.75" header="0.3" footer="0.3"/>
  <x:tableParts count="1">
    <x:tablePart xmlns:r="http://schemas.openxmlformats.org/officeDocument/2006/relationships" r:id="R8c24a98d20954333"/>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9" hidden="0" customWidth="1"/>
    <x:col min="2" max="2" width="20" hidden="0" customWidth="1"/>
    <x:col min="3" max="3" width="20" hidden="0" customWidth="1"/>
    <x:col min="4" max="4" width="20" hidden="0" customWidth="1"/>
    <x:col min="5" max="5" width="20"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使い方</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35" customHeight="1">
      <x:c r="A4" s="5" t="str">
        <x:v>2027計画版。第一版の計画日2026-10-15。実際の作成・確認日2026-10-19。</x:v>
      </x:c>
      <x:c r="B4" s="2"/>
      <x:c r="C4" s="2"/>
      <x:c r="D4" s="2"/>
      <x:c r="E4" s="2"/>
      <x:c r="F4" s="2"/>
      <x:c r="G4" s="2"/>
      <x:c r="H4" s="2"/>
      <x:c r="I4" s="2"/>
      <x:c r="J4" s="2"/>
      <x:c r="K4" s="2"/>
      <x:c r="L4" s="2"/>
      <x:c r="M4" s="2"/>
      <x:c r="N4" s="2"/>
      <x:c r="O4" s="2"/>
      <x:c r="P4" s="2"/>
    </x:row>
    <x:row r="5" ht="24" customHeight="1">
      <x:c r="A5" s="2" t="str">
        <x:v>品質確認者</x:v>
      </x:c>
      <x:c r="B5" s="6"/>
      <x:c r="C5" s="2"/>
      <x:c r="D5" s="2"/>
      <x:c r="E5" s="2"/>
      <x:c r="F5" s="2"/>
      <x:c r="G5" s="2"/>
      <x:c r="H5" s="2"/>
      <x:c r="I5" s="2"/>
      <x:c r="J5" s="2"/>
      <x:c r="K5" s="2"/>
      <x:c r="L5" s="2"/>
      <x:c r="M5" s="2"/>
      <x:c r="N5" s="2"/>
      <x:c r="O5" s="2"/>
      <x:c r="P5" s="2"/>
    </x:row>
    <x:row r="6" ht="24" customHeight="1">
      <x:c r="A6" s="2" t="str">
        <x:v>隔離または処分参照</x:v>
      </x:c>
      <x:c r="B6" s="6"/>
      <x:c r="C6" s="2"/>
      <x:c r="D6" s="2"/>
      <x:c r="E6" s="2"/>
      <x:c r="F6" s="2"/>
      <x:c r="G6" s="2"/>
      <x:c r="H6" s="2"/>
      <x:c r="I6" s="2"/>
      <x:c r="J6" s="2"/>
      <x:c r="K6" s="2"/>
      <x:c r="L6" s="2"/>
      <x:c r="M6" s="2"/>
      <x:c r="N6" s="2"/>
      <x:c r="O6" s="2"/>
      <x:c r="P6" s="2"/>
    </x:row>
    <x:row r="7" ht="24" customHeight="1">
      <x:c r="A7" s="2" t="str">
        <x:v>権限者の通知判断</x:v>
      </x:c>
      <x:c r="B7" s="6"/>
      <x:c r="C7" s="2"/>
      <x:c r="D7" s="2"/>
      <x:c r="E7" s="2"/>
      <x:c r="F7" s="2"/>
      <x:c r="G7" s="2"/>
      <x:c r="H7" s="2"/>
      <x:c r="I7" s="2"/>
      <x:c r="J7" s="2"/>
      <x:c r="K7" s="2"/>
      <x:c r="L7" s="2"/>
      <x:c r="M7" s="2"/>
      <x:c r="N7" s="2"/>
      <x:c r="O7" s="2"/>
      <x:c r="P7" s="2"/>
    </x:row>
    <x:row r="8" ht="24" customHeight="1">
      <x:c r="A8" s="2"/>
      <x:c r="B8" s="2"/>
      <x:c r="C8" s="2"/>
      <x:c r="D8" s="2"/>
      <x:c r="E8" s="2"/>
      <x:c r="F8" s="2"/>
      <x:c r="G8" s="2"/>
      <x:c r="H8" s="2"/>
      <x:c r="I8" s="2"/>
      <x:c r="J8" s="2"/>
      <x:c r="K8" s="2"/>
      <x:c r="L8" s="2"/>
      <x:c r="M8" s="2"/>
      <x:c r="N8" s="2"/>
      <x:c r="O8" s="2"/>
      <x:c r="P8" s="2"/>
    </x:row>
    <x:row r="9" ht="24" customHeight="1">
      <x:c r="A9" s="2"/>
      <x:c r="B9" s="2"/>
      <x:c r="C9" s="2"/>
      <x:c r="D9" s="2"/>
      <x:c r="E9" s="2"/>
      <x:c r="F9" s="2"/>
      <x:c r="G9" s="2"/>
      <x:c r="H9" s="2"/>
      <x:c r="I9" s="2"/>
      <x:c r="J9" s="2"/>
      <x:c r="K9" s="2"/>
      <x:c r="L9" s="2"/>
      <x:c r="M9" s="2"/>
      <x:c r="N9" s="2"/>
      <x:c r="O9" s="2"/>
      <x:c r="P9" s="2"/>
    </x:row>
    <x:row r="10" ht="40" customHeight="1">
      <x:c r="A10" s="5" t="str">
        <x:v>検索欄に正式な部材ロットを入力し、結果表の影響表示を一で絞り込みます。ロットが一意で元資料の異常がない場合に限り、ゼロは記録上の一致なしを意味します。安全の証明ではありません。</x:v>
      </x:c>
      <x:c r="B10" s="2"/>
      <x:c r="C10" s="2"/>
      <x:c r="D10" s="2"/>
      <x:c r="E10" s="2"/>
      <x:c r="F10" s="2"/>
      <x:c r="G10" s="2"/>
      <x:c r="H10" s="2"/>
      <x:c r="I10" s="2"/>
      <x:c r="J10" s="2"/>
      <x:c r="K10" s="2"/>
      <x:c r="L10" s="2"/>
      <x:c r="M10" s="2"/>
      <x:c r="N10" s="2"/>
      <x:c r="O10" s="2"/>
      <x:c r="P10" s="2"/>
    </x:row>
    <x:row r="11" ht="24" customHeight="1">
      <x:c r="A11" s="2"/>
      <x:c r="B11" s="2"/>
      <x:c r="C11" s="2"/>
      <x:c r="D11" s="2"/>
      <x:c r="E11" s="2"/>
      <x:c r="F11" s="2"/>
      <x:c r="G11" s="2"/>
      <x:c r="H11" s="2"/>
      <x:c r="I11" s="2"/>
      <x:c r="J11" s="2"/>
      <x:c r="K11" s="2"/>
      <x:c r="L11" s="2"/>
      <x:c r="M11" s="2"/>
      <x:c r="N11" s="2"/>
      <x:c r="O11" s="2"/>
      <x:c r="P11" s="2"/>
    </x:row>
    <x:row r="12" ht="24" customHeight="1">
      <x:c r="A12" s="2"/>
      <x:c r="B12" s="2"/>
      <x:c r="C12" s="2"/>
      <x:c r="D12" s="2"/>
      <x:c r="E12" s="2"/>
      <x:c r="F12" s="2"/>
      <x:c r="G12" s="2"/>
      <x:c r="H12" s="2"/>
      <x:c r="I12" s="2"/>
      <x:c r="J12" s="2"/>
      <x:c r="K12" s="2"/>
      <x:c r="L12" s="2"/>
      <x:c r="M12" s="2"/>
      <x:c r="N12" s="2"/>
      <x:c r="O12" s="2"/>
      <x:c r="P12" s="2"/>
    </x:row>
    <x:row r="13" ht="40" customHeight="1">
      <x:c r="A13" s="5" t="str">
        <x:v>全て仮想資料です。LOT-Aは贈答箱の二つの改訂、三つの組立バッチ、三倉庫に使われます。出荷識別子五件、注文四件、出荷済六十組が一致します。</x:v>
      </x:c>
      <x:c r="B13" s="2"/>
      <x:c r="C13" s="2"/>
      <x:c r="D13" s="2"/>
      <x:c r="E13" s="2"/>
      <x:c r="F13" s="2"/>
      <x:c r="G13" s="2"/>
      <x:c r="H13" s="2"/>
      <x:c r="I13" s="2"/>
      <x:c r="J13" s="2"/>
      <x:c r="K13" s="2"/>
      <x:c r="L13" s="2"/>
      <x:c r="M13" s="2"/>
      <x:c r="N13" s="2"/>
      <x:c r="O13" s="2"/>
      <x:c r="P13" s="2"/>
    </x:row>
    <x:row r="14" ht="24" customHeight="1">
      <x:c r="A14" s="2"/>
      <x:c r="B14" s="2"/>
      <x:c r="C14" s="2"/>
      <x:c r="D14" s="2"/>
      <x:c r="E14" s="2"/>
      <x:c r="F14" s="2"/>
      <x:c r="G14" s="2"/>
      <x:c r="H14" s="2"/>
      <x:c r="I14" s="2"/>
      <x:c r="J14" s="2"/>
      <x:c r="K14" s="2"/>
      <x:c r="L14" s="2"/>
      <x:c r="M14" s="2"/>
      <x:c r="N14" s="2"/>
      <x:c r="O14" s="2"/>
      <x:c r="P14" s="2"/>
    </x:row>
    <x:row r="15" ht="24" customHeight="1">
      <x:c r="A15" s="2"/>
      <x:c r="B15" s="2"/>
      <x:c r="C15" s="2"/>
      <x:c r="D15" s="2"/>
      <x:c r="E15" s="2"/>
      <x:c r="F15" s="2"/>
      <x:c r="G15" s="2"/>
      <x:c r="H15" s="2"/>
      <x:c r="I15" s="2"/>
      <x:c r="J15" s="2"/>
      <x:c r="K15" s="2"/>
      <x:c r="L15" s="2"/>
      <x:c r="M15" s="2"/>
      <x:c r="N15" s="2"/>
      <x:c r="O15" s="2"/>
      <x:c r="P15" s="2"/>
    </x:row>
    <x:row r="16" ht="40" customHeight="1">
      <x:c r="A16" s="5" t="str">
        <x:v>淡黄色は編集する元入力、淡青地の濃い文字は計算です。品質確認、隔離処分、通知判断を別々に記入します。検索資料の作成で通知や回収が承認されることはありません。</x:v>
      </x:c>
      <x:c r="B16" s="2"/>
      <x:c r="C16" s="2"/>
      <x:c r="D16" s="2"/>
      <x:c r="E16" s="2"/>
      <x:c r="F16" s="2"/>
      <x:c r="G16" s="2"/>
      <x:c r="H16" s="2"/>
      <x:c r="I16" s="2"/>
      <x:c r="J16" s="2"/>
      <x:c r="K16" s="2"/>
      <x:c r="L16" s="2"/>
      <x:c r="M16" s="2"/>
      <x:c r="N16" s="2"/>
      <x:c r="O16" s="2"/>
      <x:c r="P16" s="2"/>
    </x:row>
    <x:row r="17" ht="24" customHeight="1">
      <x:c r="A17" s="2"/>
      <x:c r="B17" s="2"/>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40" customHeight="1">
      <x:c r="A19" s="5" t="str">
        <x:v>上限は部材二十行、構成二十行、組立主記録十行、使用三十行、出荷三十行です。追加時は表、数式、入力規則、構成確認列、全参照範囲を延長します。</x:v>
      </x:c>
      <x:c r="B19" s="2"/>
      <x:c r="C19" s="2"/>
      <x:c r="D19" s="2"/>
      <x:c r="E19" s="2"/>
      <x:c r="F19" s="2"/>
      <x:c r="G19" s="2"/>
      <x:c r="H19" s="2"/>
      <x:c r="I19" s="2"/>
      <x:c r="J19" s="2"/>
      <x:c r="K19" s="2"/>
      <x:c r="L19" s="2"/>
      <x:c r="M19" s="2"/>
      <x:c r="N19" s="2"/>
      <x:c r="O19" s="2"/>
      <x:c r="P19" s="2"/>
    </x:row>
    <x:row r="20" ht="24" customHeight="1">
      <x:c r="A20" s="2"/>
      <x:c r="B20" s="2"/>
      <x:c r="C20" s="2"/>
      <x:c r="D20" s="2"/>
      <x:c r="E20" s="2"/>
      <x:c r="F20" s="2"/>
      <x:c r="G20" s="2"/>
      <x:c r="H20" s="2"/>
      <x:c r="I20" s="2"/>
      <x:c r="J20" s="2"/>
      <x:c r="K20" s="2"/>
      <x:c r="L20" s="2"/>
      <x:c r="M20" s="2"/>
      <x:c r="N20" s="2"/>
      <x:c r="O20" s="2"/>
      <x:c r="P20" s="2"/>
    </x:row>
    <x:row r="21" ht="24" customHeight="1">
      <x:c r="A21" s="2"/>
      <x:c r="B21" s="2"/>
      <x:c r="C21" s="2"/>
      <x:c r="D21" s="2"/>
      <x:c r="E21" s="2"/>
      <x:c r="F21" s="2"/>
      <x:c r="G21" s="2"/>
      <x:c r="H21" s="2"/>
      <x:c r="I21" s="2"/>
      <x:c r="J21" s="2"/>
      <x:c r="K21" s="2"/>
      <x:c r="L21" s="2"/>
      <x:c r="M21" s="2"/>
      <x:c r="N21" s="2"/>
      <x:c r="O21" s="2"/>
      <x:c r="P21" s="2"/>
    </x:row>
    <x:row r="22" ht="40" customHeight="1">
      <x:c r="A22" s="5" t="str">
        <x:v>組立主記録は一行一組、使用行は部材ロットと組立バッチの関連です。同一部材を分けて使用する場合は別行にします。構成確認は必要量と全使用量を比較します。</x:v>
      </x:c>
      <x:c r="B22" s="2"/>
      <x:c r="C22" s="2"/>
      <x:c r="D22" s="2"/>
      <x:c r="E22" s="2"/>
      <x:c r="F22" s="2"/>
      <x:c r="G22" s="2"/>
      <x:c r="H22" s="2"/>
      <x:c r="I22" s="2"/>
      <x:c r="J22" s="2"/>
      <x:c r="K22" s="2"/>
      <x:c r="L22" s="2"/>
      <x:c r="M22" s="2"/>
      <x:c r="N22" s="2"/>
      <x:c r="O22" s="2"/>
      <x:c r="P22" s="2"/>
    </x:row>
    <x:row r="23" ht="24" customHeight="1">
      <x:c r="A23" s="2"/>
      <x:c r="B23" s="2"/>
      <x:c r="C23" s="2"/>
      <x:c r="D23" s="2"/>
      <x:c r="E23" s="2"/>
      <x:c r="F23" s="2"/>
      <x:c r="G23" s="2"/>
      <x:c r="H23" s="2"/>
      <x:c r="I23" s="2"/>
      <x:c r="J23" s="2"/>
      <x:c r="K23" s="2"/>
      <x:c r="L23" s="2"/>
      <x:c r="M23" s="2"/>
      <x:c r="N23" s="2"/>
      <x:c r="O23" s="2"/>
      <x:c r="P23" s="2"/>
    </x:row>
    <x:row r="24" ht="24" customHeight="1">
      <x:c r="A24" s="2"/>
      <x:c r="B24" s="2"/>
      <x:c r="C24" s="2"/>
      <x:c r="D24" s="2"/>
      <x:c r="E24" s="2"/>
      <x:c r="F24" s="2"/>
      <x:c r="G24" s="2"/>
      <x:c r="H24" s="2"/>
      <x:c r="I24" s="2"/>
      <x:c r="J24" s="2"/>
      <x:c r="K24" s="2"/>
      <x:c r="L24" s="2"/>
      <x:c r="M24" s="2"/>
      <x:c r="N24" s="2"/>
      <x:c r="O24" s="2"/>
      <x:c r="P24" s="2"/>
    </x:row>
    <x:row r="25" ht="40" customHeight="1">
      <x:c r="A25" s="5" t="str">
        <x:v>供給者のロットには供給者と品目の情報を保持します。現地表示は倉庫を含めて対応させ、異なるロットへ重複させません。新改訂で既出荷の旧改訂を上書きしません。</x:v>
      </x:c>
      <x:c r="B25" s="2"/>
      <x:c r="C25" s="2"/>
      <x:c r="D25" s="2"/>
      <x:c r="E25" s="2"/>
      <x:c r="F25" s="2"/>
      <x:c r="G25" s="2"/>
      <x:c r="H25" s="2"/>
      <x:c r="I25" s="2"/>
      <x:c r="J25" s="2"/>
      <x:c r="K25" s="2"/>
      <x:c r="L25" s="2"/>
      <x:c r="M25" s="2"/>
      <x:c r="N25" s="2"/>
      <x:c r="O25" s="2"/>
      <x:c r="P25" s="2"/>
    </x:row>
    <x:row r="26" ht="24" customHeight="1">
      <x:c r="A26" s="2"/>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40" customHeight="1">
      <x:c r="A28" s="5" t="str">
        <x:v>公開用には仮想識別子だけを使います。氏名、連絡先、住所と個人への対応表は別の権限制御下へ置きます。実際の識別子は個人と結び付く場合があり管理が必要です。</x:v>
      </x:c>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40" customHeight="1">
      <x:c r="A31" s="5" t="str">
        <x:v>カンマ区切りファイルは選択対象の出荷結果の値だけを保存します。文字コードはUTF-8で識別マーク付きで、即時計算や全元表は含みません。識別子を文字列として取り込みます。</x:v>
      </x:c>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40" customHeight="1">
      <x:c r="A34" s="5" t="str">
        <x:v>元出力、検索対象、版、対象範囲と確認記録を一緒に固定します。ゼロ件は安全や元資料の完全性を示しません。毎年と資料構造・標準変更時に見直します。</x:v>
      </x:c>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A4:E4"/>
    <x:mergeCell ref="A10:E11"/>
    <x:mergeCell ref="A13:E14"/>
    <x:mergeCell ref="A16:E17"/>
    <x:mergeCell ref="A19:E20"/>
    <x:mergeCell ref="A22:E23"/>
    <x:mergeCell ref="A25:E26"/>
    <x:mergeCell ref="A28:E29"/>
    <x:mergeCell ref="A31:E32"/>
    <x:mergeCell ref="A34:E35"/>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部材ロット</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ロット識別子</x:v>
      </x:c>
      <x:c r="B5" s="16" t="str">
        <x:v>供給者識別子</x:v>
      </x:c>
      <x:c r="C5" s="16" t="str">
        <x:v>供給者のロット</x:v>
      </x:c>
      <x:c r="D5" s="16" t="str">
        <x:v>品目識別子</x:v>
      </x:c>
      <x:c r="E5" s="16" t="str">
        <x:v>状態</x:v>
      </x:c>
      <x:c r="F5" s="16" t="str">
        <x:v>供給者証拠</x:v>
      </x:c>
      <x:c r="G5" s="16" t="str">
        <x:v>表示対応の参照</x:v>
      </x:c>
      <x:c r="H5" s="17" t="str">
        <x:v>入力異常</x:v>
      </x:c>
      <x:c r="I5" s="2"/>
      <x:c r="J5" s="2"/>
      <x:c r="K5" s="2"/>
      <x:c r="L5" s="2"/>
      <x:c r="M5" s="2"/>
      <x:c r="N5" s="2"/>
      <x:c r="O5" s="2"/>
      <x:c r="P5" s="2"/>
    </x:row>
    <x:row r="6" ht="24" customHeight="1">
      <x:c r="A6" s="6" t="str">
        <x:v>LOT-A</x:v>
      </x:c>
      <x:c r="B6" s="6" t="str">
        <x:v>SUP-A</x:v>
      </x:c>
      <x:c r="C6" s="6" t="str">
        <x:v>SUP24-001</x:v>
      </x:c>
      <x:c r="D6" s="6" t="str">
        <x:v>BTL</x:v>
      </x:c>
      <x:c r="E6" s="6" t="str">
        <x:v>隔離</x:v>
      </x:c>
      <x:c r="F6" s="6" t="str">
        <x:v>SUP-E01</x:v>
      </x:c>
      <x:c r="G6" s="6" t="str">
        <x:v>MAP-A</x:v>
      </x:c>
      <x:c r="H6" s="18" t="n">
        <x:f>IF(COUNTA(A6:G6)=0,"",IF(OR(COUNTBLANK(A6:G6)&gt;0,COUNTIFS($A$6:$A$25,A6)&lt;&gt;1,COUNTIFS($B$6:$B$25,B6,$C$6:$C$25,C6,$D$6:$D$25,D6)&lt;&gt;1,AND(E6&lt;&gt;"隔離",E6&lt;&gt;"解除済")),1,0))</x:f>
        <x:v>0</x:v>
      </x:c>
      <x:c r="I6" s="2"/>
      <x:c r="J6" s="2"/>
      <x:c r="K6" s="2"/>
      <x:c r="L6" s="2"/>
      <x:c r="M6" s="2"/>
      <x:c r="N6" s="2"/>
      <x:c r="O6" s="2"/>
      <x:c r="P6" s="2"/>
    </x:row>
    <x:row r="7" ht="24" customHeight="1">
      <x:c r="A7" s="6" t="str">
        <x:v>LOT-B</x:v>
      </x:c>
      <x:c r="B7" s="6" t="str">
        <x:v>SUP-A</x:v>
      </x:c>
      <x:c r="C7" s="6" t="str">
        <x:v>SUP24-002</x:v>
      </x:c>
      <x:c r="D7" s="6" t="str">
        <x:v>BTL</x:v>
      </x:c>
      <x:c r="E7" s="6" t="str">
        <x:v>解除済</x:v>
      </x:c>
      <x:c r="F7" s="6" t="str">
        <x:v>SUP-E02</x:v>
      </x:c>
      <x:c r="G7" s="6" t="str">
        <x:v>MAP-B</x:v>
      </x:c>
      <x:c r="H7" s="18" t="n">
        <x:f>IF(COUNTA(A7:G7)=0,"",IF(OR(COUNTBLANK(A7:G7)&gt;0,COUNTIFS($A$6:$A$25,A7)&lt;&gt;1,COUNTIFS($B$6:$B$25,B7,$C$6:$C$25,C7,$D$6:$D$25,D7)&lt;&gt;1,AND(E7&lt;&gt;"隔離",E7&lt;&gt;"解除済")),1,0))</x:f>
        <x:v>0</x:v>
      </x:c>
      <x:c r="I7" s="2"/>
      <x:c r="J7" s="2"/>
      <x:c r="K7" s="2"/>
      <x:c r="L7" s="2"/>
      <x:c r="M7" s="2"/>
      <x:c r="N7" s="2"/>
      <x:c r="O7" s="2"/>
      <x:c r="P7" s="2"/>
    </x:row>
    <x:row r="8" ht="24" customHeight="1">
      <x:c r="A8" s="6" t="str">
        <x:v>LOT-C</x:v>
      </x:c>
      <x:c r="B8" s="6" t="str">
        <x:v>SUP-B</x:v>
      </x:c>
      <x:c r="C8" s="6" t="str">
        <x:v>NB24-004</x:v>
      </x:c>
      <x:c r="D8" s="6" t="str">
        <x:v>NOTE</x:v>
      </x:c>
      <x:c r="E8" s="6" t="str">
        <x:v>解除済</x:v>
      </x:c>
      <x:c r="F8" s="6" t="str">
        <x:v>SUP-E03</x:v>
      </x:c>
      <x:c r="G8" s="6" t="str">
        <x:v>MAP-C</x:v>
      </x:c>
      <x:c r="H8" s="18" t="n">
        <x:f>IF(COUNTA(A8:G8)=0,"",IF(OR(COUNTBLANK(A8:G8)&gt;0,COUNTIFS($A$6:$A$25,A8)&lt;&gt;1,COUNTIFS($B$6:$B$25,B8,$C$6:$C$25,C8,$D$6:$D$25,D8)&lt;&gt;1,AND(E8&lt;&gt;"隔離",E8&lt;&gt;"解除済")),1,0))</x:f>
        <x:v>0</x:v>
      </x:c>
      <x:c r="I8" s="2"/>
      <x:c r="J8" s="2"/>
      <x:c r="K8" s="2"/>
      <x:c r="L8" s="2"/>
      <x:c r="M8" s="2"/>
      <x:c r="N8" s="2"/>
      <x:c r="O8" s="2"/>
      <x:c r="P8" s="2"/>
    </x:row>
    <x:row r="9" ht="24" customHeight="1">
      <x:c r="A9" s="6" t="str">
        <x:v>LOT-D</x:v>
      </x:c>
      <x:c r="B9" s="6" t="str">
        <x:v>SUP-C</x:v>
      </x:c>
      <x:c r="C9" s="6" t="str">
        <x:v>PO24-007</x:v>
      </x:c>
      <x:c r="D9" s="6" t="str">
        <x:v>POUCH</x:v>
      </x:c>
      <x:c r="E9" s="6" t="str">
        <x:v>解除済</x:v>
      </x:c>
      <x:c r="F9" s="6" t="str">
        <x:v>SUP-E04</x:v>
      </x:c>
      <x:c r="G9" s="6" t="str">
        <x:v>MAP-D</x:v>
      </x:c>
      <x:c r="H9" s="18" t="n">
        <x:f>IF(COUNTA(A9:G9)=0,"",IF(OR(COUNTBLANK(A9:G9)&gt;0,COUNTIFS($A$6:$A$25,A9)&lt;&gt;1,COUNTIFS($B$6:$B$25,B9,$C$6:$C$25,C9,$D$6:$D$25,D9)&lt;&gt;1,AND(E9&lt;&gt;"隔離",E9&lt;&gt;"解除済")),1,0))</x:f>
        <x:v>0</x:v>
      </x:c>
      <x:c r="I9" s="2"/>
      <x:c r="J9" s="2"/>
      <x:c r="K9" s="2"/>
      <x:c r="L9" s="2"/>
      <x:c r="M9" s="2"/>
      <x:c r="N9" s="2"/>
      <x:c r="O9" s="2"/>
      <x:c r="P9" s="2"/>
    </x:row>
    <x:row r="10" ht="24" customHeight="1">
      <x:c r="A10" s="6" t="str">
        <x:v>LOT-E</x:v>
      </x:c>
      <x:c r="B10" s="6" t="str">
        <x:v>SUP-D</x:v>
      </x:c>
      <x:c r="C10" s="6" t="str">
        <x:v>BOX24-009</x:v>
      </x:c>
      <x:c r="D10" s="6" t="str">
        <x:v>BOX</x:v>
      </x:c>
      <x:c r="E10" s="6" t="str">
        <x:v>解除済</x:v>
      </x:c>
      <x:c r="F10" s="6" t="str">
        <x:v>SUP-E05</x:v>
      </x:c>
      <x:c r="G10" s="6" t="str">
        <x:v>MAP-E</x:v>
      </x:c>
      <x:c r="H10" s="18" t="n">
        <x:f>IF(COUNTA(A10:G10)=0,"",IF(OR(COUNTBLANK(A10:G10)&gt;0,COUNTIFS($A$6:$A$25,A10)&lt;&gt;1,COUNTIFS($B$6:$B$25,B10,$C$6:$C$25,C10,$D$6:$D$25,D10)&lt;&gt;1,AND(E10&lt;&gt;"隔離",E10&lt;&gt;"解除済")),1,0))</x:f>
        <x:v>0</x:v>
      </x:c>
      <x:c r="I10" s="2"/>
      <x:c r="J10" s="2"/>
      <x:c r="K10" s="2"/>
      <x:c r="L10" s="2"/>
      <x:c r="M10" s="2"/>
      <x:c r="N10" s="2"/>
      <x:c r="O10" s="2"/>
      <x:c r="P10" s="2"/>
    </x:row>
    <x:row r="11" ht="24" customHeight="1">
      <x:c r="A11" s="6"/>
      <x:c r="B11" s="6"/>
      <x:c r="C11" s="6"/>
      <x:c r="D11" s="6"/>
      <x:c r="E11" s="6"/>
      <x:c r="F11" s="6"/>
      <x:c r="G11" s="6"/>
      <x:c r="H11" s="18" t="str">
        <x:f>IF(COUNTA(A11:G11)=0,"",IF(OR(COUNTBLANK(A11:G11)&gt;0,COUNTIFS($A$6:$A$25,A11)&lt;&gt;1,COUNTIFS($B$6:$B$25,B11,$C$6:$C$25,C11,$D$6:$D$25,D11)&lt;&gt;1,AND(E11&lt;&gt;"隔離",E11&lt;&gt;"解除済")),1,0))</x:f>
      </x:c>
      <x:c r="I11" s="2"/>
      <x:c r="J11" s="2"/>
      <x:c r="K11" s="2"/>
      <x:c r="L11" s="2"/>
      <x:c r="M11" s="2"/>
      <x:c r="N11" s="2"/>
      <x:c r="O11" s="2"/>
      <x:c r="P11" s="2"/>
    </x:row>
    <x:row r="12" ht="24" customHeight="1">
      <x:c r="A12" s="6"/>
      <x:c r="B12" s="6"/>
      <x:c r="C12" s="6"/>
      <x:c r="D12" s="6"/>
      <x:c r="E12" s="6"/>
      <x:c r="F12" s="6"/>
      <x:c r="G12" s="6"/>
      <x:c r="H12" s="18" t="str">
        <x:f>IF(COUNTA(A12:G12)=0,"",IF(OR(COUNTBLANK(A12:G12)&gt;0,COUNTIFS($A$6:$A$25,A12)&lt;&gt;1,COUNTIFS($B$6:$B$25,B12,$C$6:$C$25,C12,$D$6:$D$25,D12)&lt;&gt;1,AND(E12&lt;&gt;"隔離",E12&lt;&gt;"解除済")),1,0))</x:f>
      </x:c>
      <x:c r="I12" s="2"/>
      <x:c r="J12" s="2"/>
      <x:c r="K12" s="2"/>
      <x:c r="L12" s="2"/>
      <x:c r="M12" s="2"/>
      <x:c r="N12" s="2"/>
      <x:c r="O12" s="2"/>
      <x:c r="P12" s="2"/>
    </x:row>
    <x:row r="13" ht="24" customHeight="1">
      <x:c r="A13" s="6"/>
      <x:c r="B13" s="6"/>
      <x:c r="C13" s="6"/>
      <x:c r="D13" s="6"/>
      <x:c r="E13" s="6"/>
      <x:c r="F13" s="6"/>
      <x:c r="G13" s="6"/>
      <x:c r="H13" s="18" t="str">
        <x:f>IF(COUNTA(A13:G13)=0,"",IF(OR(COUNTBLANK(A13:G13)&gt;0,COUNTIFS($A$6:$A$25,A13)&lt;&gt;1,COUNTIFS($B$6:$B$25,B13,$C$6:$C$25,C13,$D$6:$D$25,D13)&lt;&gt;1,AND(E13&lt;&gt;"隔離",E13&lt;&gt;"解除済")),1,0))</x:f>
      </x:c>
      <x:c r="I13" s="2"/>
      <x:c r="J13" s="2"/>
      <x:c r="K13" s="2"/>
      <x:c r="L13" s="2"/>
      <x:c r="M13" s="2"/>
      <x:c r="N13" s="2"/>
      <x:c r="O13" s="2"/>
      <x:c r="P13" s="2"/>
    </x:row>
    <x:row r="14" ht="24" customHeight="1">
      <x:c r="A14" s="6"/>
      <x:c r="B14" s="6"/>
      <x:c r="C14" s="6"/>
      <x:c r="D14" s="6"/>
      <x:c r="E14" s="6"/>
      <x:c r="F14" s="6"/>
      <x:c r="G14" s="6"/>
      <x:c r="H14" s="18" t="str">
        <x:f>IF(COUNTA(A14:G14)=0,"",IF(OR(COUNTBLANK(A14:G14)&gt;0,COUNTIFS($A$6:$A$25,A14)&lt;&gt;1,COUNTIFS($B$6:$B$25,B14,$C$6:$C$25,C14,$D$6:$D$25,D14)&lt;&gt;1,AND(E14&lt;&gt;"隔離",E14&lt;&gt;"解除済")),1,0))</x:f>
      </x:c>
      <x:c r="I14" s="2"/>
      <x:c r="J14" s="2"/>
      <x:c r="K14" s="2"/>
      <x:c r="L14" s="2"/>
      <x:c r="M14" s="2"/>
      <x:c r="N14" s="2"/>
      <x:c r="O14" s="2"/>
      <x:c r="P14" s="2"/>
    </x:row>
    <x:row r="15" ht="24" customHeight="1">
      <x:c r="A15" s="6"/>
      <x:c r="B15" s="6"/>
      <x:c r="C15" s="6"/>
      <x:c r="D15" s="6"/>
      <x:c r="E15" s="6"/>
      <x:c r="F15" s="6"/>
      <x:c r="G15" s="6"/>
      <x:c r="H15" s="18" t="str">
        <x:f>IF(COUNTA(A15:G15)=0,"",IF(OR(COUNTBLANK(A15:G15)&gt;0,COUNTIFS($A$6:$A$25,A15)&lt;&gt;1,COUNTIFS($B$6:$B$25,B15,$C$6:$C$25,C15,$D$6:$D$25,D15)&lt;&gt;1,AND(E15&lt;&gt;"隔離",E15&lt;&gt;"解除済")),1,0))</x:f>
      </x:c>
      <x:c r="I15" s="2"/>
      <x:c r="J15" s="2"/>
      <x:c r="K15" s="2"/>
      <x:c r="L15" s="2"/>
      <x:c r="M15" s="2"/>
      <x:c r="N15" s="2"/>
      <x:c r="O15" s="2"/>
      <x:c r="P15" s="2"/>
    </x:row>
    <x:row r="16" ht="24" customHeight="1">
      <x:c r="A16" s="6"/>
      <x:c r="B16" s="6"/>
      <x:c r="C16" s="6"/>
      <x:c r="D16" s="6"/>
      <x:c r="E16" s="6"/>
      <x:c r="F16" s="6"/>
      <x:c r="G16" s="6"/>
      <x:c r="H16" s="18" t="str">
        <x:f>IF(COUNTA(A16:G16)=0,"",IF(OR(COUNTBLANK(A16:G16)&gt;0,COUNTIFS($A$6:$A$25,A16)&lt;&gt;1,COUNTIFS($B$6:$B$25,B16,$C$6:$C$25,C16,$D$6:$D$25,D16)&lt;&gt;1,AND(E16&lt;&gt;"隔離",E16&lt;&gt;"解除済")),1,0))</x:f>
      </x:c>
      <x:c r="I16" s="2"/>
      <x:c r="J16" s="2"/>
      <x:c r="K16" s="2"/>
      <x:c r="L16" s="2"/>
      <x:c r="M16" s="2"/>
      <x:c r="N16" s="2"/>
      <x:c r="O16" s="2"/>
      <x:c r="P16" s="2"/>
    </x:row>
    <x:row r="17" ht="24" customHeight="1">
      <x:c r="A17" s="6"/>
      <x:c r="B17" s="6"/>
      <x:c r="C17" s="6"/>
      <x:c r="D17" s="6"/>
      <x:c r="E17" s="6"/>
      <x:c r="F17" s="6"/>
      <x:c r="G17" s="6"/>
      <x:c r="H17" s="18" t="str">
        <x:f>IF(COUNTA(A17:G17)=0,"",IF(OR(COUNTBLANK(A17:G17)&gt;0,COUNTIFS($A$6:$A$25,A17)&lt;&gt;1,COUNTIFS($B$6:$B$25,B17,$C$6:$C$25,C17,$D$6:$D$25,D17)&lt;&gt;1,AND(E17&lt;&gt;"隔離",E17&lt;&gt;"解除済")),1,0))</x:f>
      </x:c>
      <x:c r="I17" s="2"/>
      <x:c r="J17" s="2"/>
      <x:c r="K17" s="2"/>
      <x:c r="L17" s="2"/>
      <x:c r="M17" s="2"/>
      <x:c r="N17" s="2"/>
      <x:c r="O17" s="2"/>
      <x:c r="P17" s="2"/>
    </x:row>
    <x:row r="18" ht="24" customHeight="1">
      <x:c r="A18" s="6"/>
      <x:c r="B18" s="6"/>
      <x:c r="C18" s="6"/>
      <x:c r="D18" s="6"/>
      <x:c r="E18" s="6"/>
      <x:c r="F18" s="6"/>
      <x:c r="G18" s="6"/>
      <x:c r="H18" s="18" t="str">
        <x:f>IF(COUNTA(A18:G18)=0,"",IF(OR(COUNTBLANK(A18:G18)&gt;0,COUNTIFS($A$6:$A$25,A18)&lt;&gt;1,COUNTIFS($B$6:$B$25,B18,$C$6:$C$25,C18,$D$6:$D$25,D18)&lt;&gt;1,AND(E18&lt;&gt;"隔離",E18&lt;&gt;"解除済")),1,0))</x:f>
      </x:c>
      <x:c r="I18" s="2"/>
      <x:c r="J18" s="2"/>
      <x:c r="K18" s="2"/>
      <x:c r="L18" s="2"/>
      <x:c r="M18" s="2"/>
      <x:c r="N18" s="2"/>
      <x:c r="O18" s="2"/>
      <x:c r="P18" s="2"/>
    </x:row>
    <x:row r="19" ht="24" customHeight="1">
      <x:c r="A19" s="6"/>
      <x:c r="B19" s="6"/>
      <x:c r="C19" s="6"/>
      <x:c r="D19" s="6"/>
      <x:c r="E19" s="6"/>
      <x:c r="F19" s="6"/>
      <x:c r="G19" s="6"/>
      <x:c r="H19" s="18" t="str">
        <x:f>IF(COUNTA(A19:G19)=0,"",IF(OR(COUNTBLANK(A19:G19)&gt;0,COUNTIFS($A$6:$A$25,A19)&lt;&gt;1,COUNTIFS($B$6:$B$25,B19,$C$6:$C$25,C19,$D$6:$D$25,D19)&lt;&gt;1,AND(E19&lt;&gt;"隔離",E19&lt;&gt;"解除済")),1,0))</x:f>
      </x:c>
      <x:c r="I19" s="2"/>
      <x:c r="J19" s="2"/>
      <x:c r="K19" s="2"/>
      <x:c r="L19" s="2"/>
      <x:c r="M19" s="2"/>
      <x:c r="N19" s="2"/>
      <x:c r="O19" s="2"/>
      <x:c r="P19" s="2"/>
    </x:row>
    <x:row r="20" ht="24" customHeight="1">
      <x:c r="A20" s="6"/>
      <x:c r="B20" s="6"/>
      <x:c r="C20" s="6"/>
      <x:c r="D20" s="6"/>
      <x:c r="E20" s="6"/>
      <x:c r="F20" s="6"/>
      <x:c r="G20" s="6"/>
      <x:c r="H20" s="18" t="str">
        <x:f>IF(COUNTA(A20:G20)=0,"",IF(OR(COUNTBLANK(A20:G20)&gt;0,COUNTIFS($A$6:$A$25,A20)&lt;&gt;1,COUNTIFS($B$6:$B$25,B20,$C$6:$C$25,C20,$D$6:$D$25,D20)&lt;&gt;1,AND(E20&lt;&gt;"隔離",E20&lt;&gt;"解除済")),1,0))</x:f>
      </x:c>
      <x:c r="I20" s="2"/>
      <x:c r="J20" s="2"/>
      <x:c r="K20" s="2"/>
      <x:c r="L20" s="2"/>
      <x:c r="M20" s="2"/>
      <x:c r="N20" s="2"/>
      <x:c r="O20" s="2"/>
      <x:c r="P20" s="2"/>
    </x:row>
    <x:row r="21" ht="24" customHeight="1">
      <x:c r="A21" s="6"/>
      <x:c r="B21" s="6"/>
      <x:c r="C21" s="6"/>
      <x:c r="D21" s="6"/>
      <x:c r="E21" s="6"/>
      <x:c r="F21" s="6"/>
      <x:c r="G21" s="6"/>
      <x:c r="H21" s="18" t="str">
        <x:f>IF(COUNTA(A21:G21)=0,"",IF(OR(COUNTBLANK(A21:G21)&gt;0,COUNTIFS($A$6:$A$25,A21)&lt;&gt;1,COUNTIFS($B$6:$B$25,B21,$C$6:$C$25,C21,$D$6:$D$25,D21)&lt;&gt;1,AND(E21&lt;&gt;"隔離",E21&lt;&gt;"解除済")),1,0))</x:f>
      </x:c>
      <x:c r="I21" s="2"/>
      <x:c r="J21" s="2"/>
      <x:c r="K21" s="2"/>
      <x:c r="L21" s="2"/>
      <x:c r="M21" s="2"/>
      <x:c r="N21" s="2"/>
      <x:c r="O21" s="2"/>
      <x:c r="P21" s="2"/>
    </x:row>
    <x:row r="22" ht="24" customHeight="1">
      <x:c r="A22" s="6"/>
      <x:c r="B22" s="6"/>
      <x:c r="C22" s="6"/>
      <x:c r="D22" s="6"/>
      <x:c r="E22" s="6"/>
      <x:c r="F22" s="6"/>
      <x:c r="G22" s="6"/>
      <x:c r="H22" s="18" t="str">
        <x:f>IF(COUNTA(A22:G22)=0,"",IF(OR(COUNTBLANK(A22:G22)&gt;0,COUNTIFS($A$6:$A$25,A22)&lt;&gt;1,COUNTIFS($B$6:$B$25,B22,$C$6:$C$25,C22,$D$6:$D$25,D22)&lt;&gt;1,AND(E22&lt;&gt;"隔離",E22&lt;&gt;"解除済")),1,0))</x:f>
      </x:c>
      <x:c r="I22" s="2"/>
      <x:c r="J22" s="2"/>
      <x:c r="K22" s="2"/>
      <x:c r="L22" s="2"/>
      <x:c r="M22" s="2"/>
      <x:c r="N22" s="2"/>
      <x:c r="O22" s="2"/>
      <x:c r="P22" s="2"/>
    </x:row>
    <x:row r="23" ht="24" customHeight="1">
      <x:c r="A23" s="6"/>
      <x:c r="B23" s="6"/>
      <x:c r="C23" s="6"/>
      <x:c r="D23" s="6"/>
      <x:c r="E23" s="6"/>
      <x:c r="F23" s="6"/>
      <x:c r="G23" s="6"/>
      <x:c r="H23" s="18" t="str">
        <x:f>IF(COUNTA(A23:G23)=0,"",IF(OR(COUNTBLANK(A23:G23)&gt;0,COUNTIFS($A$6:$A$25,A23)&lt;&gt;1,COUNTIFS($B$6:$B$25,B23,$C$6:$C$25,C23,$D$6:$D$25,D23)&lt;&gt;1,AND(E23&lt;&gt;"隔離",E23&lt;&gt;"解除済")),1,0))</x:f>
      </x:c>
      <x:c r="I23" s="2"/>
      <x:c r="J23" s="2"/>
      <x:c r="K23" s="2"/>
      <x:c r="L23" s="2"/>
      <x:c r="M23" s="2"/>
      <x:c r="N23" s="2"/>
      <x:c r="O23" s="2"/>
      <x:c r="P23" s="2"/>
    </x:row>
    <x:row r="24" ht="24" customHeight="1">
      <x:c r="A24" s="6"/>
      <x:c r="B24" s="6"/>
      <x:c r="C24" s="6"/>
      <x:c r="D24" s="6"/>
      <x:c r="E24" s="6"/>
      <x:c r="F24" s="6"/>
      <x:c r="G24" s="6"/>
      <x:c r="H24" s="18" t="str">
        <x:f>IF(COUNTA(A24:G24)=0,"",IF(OR(COUNTBLANK(A24:G24)&gt;0,COUNTIFS($A$6:$A$25,A24)&lt;&gt;1,COUNTIFS($B$6:$B$25,B24,$C$6:$C$25,C24,$D$6:$D$25,D24)&lt;&gt;1,AND(E24&lt;&gt;"隔離",E24&lt;&gt;"解除済")),1,0))</x:f>
      </x:c>
      <x:c r="I24" s="2"/>
      <x:c r="J24" s="2"/>
      <x:c r="K24" s="2"/>
      <x:c r="L24" s="2"/>
      <x:c r="M24" s="2"/>
      <x:c r="N24" s="2"/>
      <x:c r="O24" s="2"/>
      <x:c r="P24" s="2"/>
    </x:row>
    <x:row r="25" ht="24" customHeight="1">
      <x:c r="A25" s="6"/>
      <x:c r="B25" s="6"/>
      <x:c r="C25" s="6"/>
      <x:c r="D25" s="6"/>
      <x:c r="E25" s="6"/>
      <x:c r="F25" s="6"/>
      <x:c r="G25" s="6"/>
      <x:c r="H25" s="18" t="str">
        <x:f>IF(COUNTA(A25:G25)=0,"",IF(OR(COUNTBLANK(A25:G25)&gt;0,COUNTIFS($A$6:$A$25,A25)&lt;&gt;1,COUNTIFS($B$6:$B$25,B25,$C$6:$C$25,C25,$D$6:$D$25,D25)&lt;&gt;1,AND(E25&lt;&gt;"隔離",E25&lt;&gt;"解除済")),1,0))</x:f>
      </x:c>
      <x:c r="I25" s="2"/>
      <x:c r="J25" s="2"/>
      <x:c r="K25" s="2"/>
      <x:c r="L25" s="2"/>
      <x:c r="M25" s="2"/>
      <x:c r="N25" s="2"/>
      <x:c r="O25" s="2"/>
      <x:c r="P25" s="2"/>
    </x:row>
    <x:row r="26" ht="24" customHeight="1">
      <x:c r="A26" s="2"/>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H6:H25">
    <x:cfRule type="cellIs" dxfId="0" priority="1" operator="greaterThan">
      <x:formula>0</x:formula>
    </x:cfRule>
  </x:conditionalFormatting>
  <x:dataValidations count="1">
    <x:dataValidation type="list" sqref="E6:E25">
      <x:formula1>"隔離,解除済"</x:formula1>
    </x:dataValidation>
  </x:dataValidations>
  <x:pageMargins left="0.7" right="0.7" top="0.75" bottom="0.75" header="0.3" footer="0.3"/>
  <x:tableParts count="1">
    <x:tablePart xmlns:r="http://schemas.openxmlformats.org/officeDocument/2006/relationships" r:id="R3a94b7a14655446e"/>
  </x:tableParts>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構成表</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構成行識別子</x:v>
      </x:c>
      <x:c r="B5" s="16" t="str">
        <x:v>贈答箱の改訂</x:v>
      </x:c>
      <x:c r="C5" s="16" t="str">
        <x:v>品目識別子</x:v>
      </x:c>
      <x:c r="D5" s="16" t="str">
        <x:v>一組当たり数量</x:v>
      </x:c>
      <x:c r="E5" s="17" t="str">
        <x:v>入力異常</x:v>
      </x:c>
      <x:c r="F5" s="2"/>
      <x:c r="G5" s="15" t="str">
        <x:f>IF('組立履歴'!A6="","",'組立履歴'!A6)</x:f>
        <x:v>AS-01</x:v>
      </x:c>
      <x:c r="H5" s="16" t="str">
        <x:f>IF('組立履歴'!A7="","",'組立履歴'!A7)</x:f>
        <x:v>AS-02</x:v>
      </x:c>
      <x:c r="I5" s="16" t="str">
        <x:f>IF('組立履歴'!A8="","",'組立履歴'!A8)</x:f>
        <x:v>AS-03</x:v>
      </x:c>
      <x:c r="J5" s="16" t="str">
        <x:f>IF('組立履歴'!A9="","",'組立履歴'!A9)</x:f>
        <x:v>AS-04</x:v>
      </x:c>
      <x:c r="K5" s="16" t="str">
        <x:f>IF('組立履歴'!A10="","",'組立履歴'!A10)</x:f>
      </x:c>
      <x:c r="L5" s="16" t="str">
        <x:f>IF('組立履歴'!A11="","",'組立履歴'!A11)</x:f>
      </x:c>
      <x:c r="M5" s="16" t="str">
        <x:f>IF('組立履歴'!A12="","",'組立履歴'!A12)</x:f>
      </x:c>
      <x:c r="N5" s="16" t="str">
        <x:f>IF('組立履歴'!A13="","",'組立履歴'!A13)</x:f>
      </x:c>
      <x:c r="O5" s="16" t="str">
        <x:f>IF('組立履歴'!A14="","",'組立履歴'!A14)</x:f>
      </x:c>
      <x:c r="P5" s="17" t="str">
        <x:f>IF('組立履歴'!A15="","",'組立履歴'!A15)</x:f>
      </x:c>
    </x:row>
    <x:row r="6" ht="24" customHeight="1">
      <x:c r="A6" s="6" t="str">
        <x:v>B01</x:v>
      </x:c>
      <x:c r="B6" s="6" t="str">
        <x:v>KIT-R1</x:v>
      </x:c>
      <x:c r="C6" s="6" t="str">
        <x:v>BTL</x:v>
      </x:c>
      <x:c r="D6" s="19" t="n">
        <x:v>1</x:v>
      </x:c>
      <x:c r="E6" s="20" t="n">
        <x:f>IF(COUNTA(A6:D6)=0,"",IF(OR(COUNTBLANK(A6:D6)&gt;0,COUNTIFS($A$6:$A$25,A6)&lt;&gt;1,COUNTIFS($B$6:$B$25,B6,$C$6:$C$25,C6)&lt;&gt;1,NOT(ISNUMBER(D6)),IF(ISNUMBER(D6),OR(D6&lt;=0,D6&lt;&gt;INT(D6)),FALSE)),1,0))</x:f>
        <x:v>0</x:v>
      </x:c>
      <x:c r="F6" s="21"/>
      <x:c r="G6" s="21" t="n">
        <x:f>IF(OR(A6="",G$5=""),"",IF(COUNTIFS('組立履歴'!$A$6:$A$15,G$5,'組立履歴'!$B$6:$B$15,B6)=0,0,IF(SUMIFS('組立履歴'!$D$19:$D$48,'組立履歴'!$B$19:$B$48,G$5,'組立履歴'!$G$19:$G$48,C6)=SUMIFS('組立履歴'!$D$6:$D$15,'組立履歴'!$A$6:$A$15,G$5)*D6,0,1)))</x:f>
        <x:v>0</x:v>
      </x:c>
      <x:c r="H6" s="21" t="n">
        <x:f>IF(OR(A6="",H$5=""),"",IF(COUNTIFS('組立履歴'!$A$6:$A$15,H$5,'組立履歴'!$B$6:$B$15,B6)=0,0,IF(SUMIFS('組立履歴'!$D$19:$D$48,'組立履歴'!$B$19:$B$48,H$5,'組立履歴'!$G$19:$G$48,C6)=SUMIFS('組立履歴'!$D$6:$D$15,'組立履歴'!$A$6:$A$15,H$5)*D6,0,1)))</x:f>
        <x:v>0</x:v>
      </x:c>
      <x:c r="I6" s="21" t="n">
        <x:f>IF(OR(A6="",I$5=""),"",IF(COUNTIFS('組立履歴'!$A$6:$A$15,I$5,'組立履歴'!$B$6:$B$15,B6)=0,0,IF(SUMIFS('組立履歴'!$D$19:$D$48,'組立履歴'!$B$19:$B$48,I$5,'組立履歴'!$G$19:$G$48,C6)=SUMIFS('組立履歴'!$D$6:$D$15,'組立履歴'!$A$6:$A$15,I$5)*D6,0,1)))</x:f>
        <x:v>0</x:v>
      </x:c>
      <x:c r="J6" s="21" t="n">
        <x:f>IF(OR(A6="",J$5=""),"",IF(COUNTIFS('組立履歴'!$A$6:$A$15,J$5,'組立履歴'!$B$6:$B$15,B6)=0,0,IF(SUMIFS('組立履歴'!$D$19:$D$48,'組立履歴'!$B$19:$B$48,J$5,'組立履歴'!$G$19:$G$48,C6)=SUMIFS('組立履歴'!$D$6:$D$15,'組立履歴'!$A$6:$A$15,J$5)*D6,0,1)))</x:f>
        <x:v>0</x:v>
      </x:c>
      <x:c r="K6" s="21" t="str">
        <x:f>IF(OR(A6="",K$5=""),"",IF(COUNTIFS('組立履歴'!$A$6:$A$15,K$5,'組立履歴'!$B$6:$B$15,B6)=0,0,IF(SUMIFS('組立履歴'!$D$19:$D$48,'組立履歴'!$B$19:$B$48,K$5,'組立履歴'!$G$19:$G$48,C6)=SUMIFS('組立履歴'!$D$6:$D$15,'組立履歴'!$A$6:$A$15,K$5)*D6,0,1)))</x:f>
      </x:c>
      <x:c r="L6" s="21" t="str">
        <x:f>IF(OR(A6="",L$5=""),"",IF(COUNTIFS('組立履歴'!$A$6:$A$15,L$5,'組立履歴'!$B$6:$B$15,B6)=0,0,IF(SUMIFS('組立履歴'!$D$19:$D$48,'組立履歴'!$B$19:$B$48,L$5,'組立履歴'!$G$19:$G$48,C6)=SUMIFS('組立履歴'!$D$6:$D$15,'組立履歴'!$A$6:$A$15,L$5)*D6,0,1)))</x:f>
      </x:c>
      <x:c r="M6" s="21" t="str">
        <x:f>IF(OR(A6="",M$5=""),"",IF(COUNTIFS('組立履歴'!$A$6:$A$15,M$5,'組立履歴'!$B$6:$B$15,B6)=0,0,IF(SUMIFS('組立履歴'!$D$19:$D$48,'組立履歴'!$B$19:$B$48,M$5,'組立履歴'!$G$19:$G$48,C6)=SUMIFS('組立履歴'!$D$6:$D$15,'組立履歴'!$A$6:$A$15,M$5)*D6,0,1)))</x:f>
      </x:c>
      <x:c r="N6" s="21" t="str">
        <x:f>IF(OR(A6="",N$5=""),"",IF(COUNTIFS('組立履歴'!$A$6:$A$15,N$5,'組立履歴'!$B$6:$B$15,B6)=0,0,IF(SUMIFS('組立履歴'!$D$19:$D$48,'組立履歴'!$B$19:$B$48,N$5,'組立履歴'!$G$19:$G$48,C6)=SUMIFS('組立履歴'!$D$6:$D$15,'組立履歴'!$A$6:$A$15,N$5)*D6,0,1)))</x:f>
      </x:c>
      <x:c r="O6" s="21" t="str">
        <x:f>IF(OR(A6="",O$5=""),"",IF(COUNTIFS('組立履歴'!$A$6:$A$15,O$5,'組立履歴'!$B$6:$B$15,B6)=0,0,IF(SUMIFS('組立履歴'!$D$19:$D$48,'組立履歴'!$B$19:$B$48,O$5,'組立履歴'!$G$19:$G$48,C6)=SUMIFS('組立履歴'!$D$6:$D$15,'組立履歴'!$A$6:$A$15,O$5)*D6,0,1)))</x:f>
      </x:c>
      <x:c r="P6" s="21" t="str">
        <x:f>IF(OR(A6="",P$5=""),"",IF(COUNTIFS('組立履歴'!$A$6:$A$15,P$5,'組立履歴'!$B$6:$B$15,B6)=0,0,IF(SUMIFS('組立履歴'!$D$19:$D$48,'組立履歴'!$B$19:$B$48,P$5,'組立履歴'!$G$19:$G$48,C6)=SUMIFS('組立履歴'!$D$6:$D$15,'組立履歴'!$A$6:$A$15,P$5)*D6,0,1)))</x:f>
      </x:c>
    </x:row>
    <x:row r="7" ht="24" customHeight="1">
      <x:c r="A7" s="6" t="str">
        <x:v>B02</x:v>
      </x:c>
      <x:c r="B7" s="6" t="str">
        <x:v>KIT-R1</x:v>
      </x:c>
      <x:c r="C7" s="6" t="str">
        <x:v>NOTE</x:v>
      </x:c>
      <x:c r="D7" s="19" t="n">
        <x:v>1</x:v>
      </x:c>
      <x:c r="E7" s="20" t="n">
        <x:f>IF(COUNTA(A7:D7)=0,"",IF(OR(COUNTBLANK(A7:D7)&gt;0,COUNTIFS($A$6:$A$25,A7)&lt;&gt;1,COUNTIFS($B$6:$B$25,B7,$C$6:$C$25,C7)&lt;&gt;1,NOT(ISNUMBER(D7)),IF(ISNUMBER(D7),OR(D7&lt;=0,D7&lt;&gt;INT(D7)),FALSE)),1,0))</x:f>
        <x:v>0</x:v>
      </x:c>
      <x:c r="F7" s="21"/>
      <x:c r="G7" s="21" t="n">
        <x:f>IF(OR(A7="",G$5=""),"",IF(COUNTIFS('組立履歴'!$A$6:$A$15,G$5,'組立履歴'!$B$6:$B$15,B7)=0,0,IF(SUMIFS('組立履歴'!$D$19:$D$48,'組立履歴'!$B$19:$B$48,G$5,'組立履歴'!$G$19:$G$48,C7)=SUMIFS('組立履歴'!$D$6:$D$15,'組立履歴'!$A$6:$A$15,G$5)*D7,0,1)))</x:f>
        <x:v>0</x:v>
      </x:c>
      <x:c r="H7" s="21" t="n">
        <x:f>IF(OR(A7="",H$5=""),"",IF(COUNTIFS('組立履歴'!$A$6:$A$15,H$5,'組立履歴'!$B$6:$B$15,B7)=0,0,IF(SUMIFS('組立履歴'!$D$19:$D$48,'組立履歴'!$B$19:$B$48,H$5,'組立履歴'!$G$19:$G$48,C7)=SUMIFS('組立履歴'!$D$6:$D$15,'組立履歴'!$A$6:$A$15,H$5)*D7,0,1)))</x:f>
        <x:v>0</x:v>
      </x:c>
      <x:c r="I7" s="21" t="n">
        <x:f>IF(OR(A7="",I$5=""),"",IF(COUNTIFS('組立履歴'!$A$6:$A$15,I$5,'組立履歴'!$B$6:$B$15,B7)=0,0,IF(SUMIFS('組立履歴'!$D$19:$D$48,'組立履歴'!$B$19:$B$48,I$5,'組立履歴'!$G$19:$G$48,C7)=SUMIFS('組立履歴'!$D$6:$D$15,'組立履歴'!$A$6:$A$15,I$5)*D7,0,1)))</x:f>
        <x:v>0</x:v>
      </x:c>
      <x:c r="J7" s="21" t="n">
        <x:f>IF(OR(A7="",J$5=""),"",IF(COUNTIFS('組立履歴'!$A$6:$A$15,J$5,'組立履歴'!$B$6:$B$15,B7)=0,0,IF(SUMIFS('組立履歴'!$D$19:$D$48,'組立履歴'!$B$19:$B$48,J$5,'組立履歴'!$G$19:$G$48,C7)=SUMIFS('組立履歴'!$D$6:$D$15,'組立履歴'!$A$6:$A$15,J$5)*D7,0,1)))</x:f>
        <x:v>0</x:v>
      </x:c>
      <x:c r="K7" s="21" t="str">
        <x:f>IF(OR(A7="",K$5=""),"",IF(COUNTIFS('組立履歴'!$A$6:$A$15,K$5,'組立履歴'!$B$6:$B$15,B7)=0,0,IF(SUMIFS('組立履歴'!$D$19:$D$48,'組立履歴'!$B$19:$B$48,K$5,'組立履歴'!$G$19:$G$48,C7)=SUMIFS('組立履歴'!$D$6:$D$15,'組立履歴'!$A$6:$A$15,K$5)*D7,0,1)))</x:f>
      </x:c>
      <x:c r="L7" s="21" t="str">
        <x:f>IF(OR(A7="",L$5=""),"",IF(COUNTIFS('組立履歴'!$A$6:$A$15,L$5,'組立履歴'!$B$6:$B$15,B7)=0,0,IF(SUMIFS('組立履歴'!$D$19:$D$48,'組立履歴'!$B$19:$B$48,L$5,'組立履歴'!$G$19:$G$48,C7)=SUMIFS('組立履歴'!$D$6:$D$15,'組立履歴'!$A$6:$A$15,L$5)*D7,0,1)))</x:f>
      </x:c>
      <x:c r="M7" s="21" t="str">
        <x:f>IF(OR(A7="",M$5=""),"",IF(COUNTIFS('組立履歴'!$A$6:$A$15,M$5,'組立履歴'!$B$6:$B$15,B7)=0,0,IF(SUMIFS('組立履歴'!$D$19:$D$48,'組立履歴'!$B$19:$B$48,M$5,'組立履歴'!$G$19:$G$48,C7)=SUMIFS('組立履歴'!$D$6:$D$15,'組立履歴'!$A$6:$A$15,M$5)*D7,0,1)))</x:f>
      </x:c>
      <x:c r="N7" s="21" t="str">
        <x:f>IF(OR(A7="",N$5=""),"",IF(COUNTIFS('組立履歴'!$A$6:$A$15,N$5,'組立履歴'!$B$6:$B$15,B7)=0,0,IF(SUMIFS('組立履歴'!$D$19:$D$48,'組立履歴'!$B$19:$B$48,N$5,'組立履歴'!$G$19:$G$48,C7)=SUMIFS('組立履歴'!$D$6:$D$15,'組立履歴'!$A$6:$A$15,N$5)*D7,0,1)))</x:f>
      </x:c>
      <x:c r="O7" s="21" t="str">
        <x:f>IF(OR(A7="",O$5=""),"",IF(COUNTIFS('組立履歴'!$A$6:$A$15,O$5,'組立履歴'!$B$6:$B$15,B7)=0,0,IF(SUMIFS('組立履歴'!$D$19:$D$48,'組立履歴'!$B$19:$B$48,O$5,'組立履歴'!$G$19:$G$48,C7)=SUMIFS('組立履歴'!$D$6:$D$15,'組立履歴'!$A$6:$A$15,O$5)*D7,0,1)))</x:f>
      </x:c>
      <x:c r="P7" s="21" t="str">
        <x:f>IF(OR(A7="",P$5=""),"",IF(COUNTIFS('組立履歴'!$A$6:$A$15,P$5,'組立履歴'!$B$6:$B$15,B7)=0,0,IF(SUMIFS('組立履歴'!$D$19:$D$48,'組立履歴'!$B$19:$B$48,P$5,'組立履歴'!$G$19:$G$48,C7)=SUMIFS('組立履歴'!$D$6:$D$15,'組立履歴'!$A$6:$A$15,P$5)*D7,0,1)))</x:f>
      </x:c>
    </x:row>
    <x:row r="8" ht="24" customHeight="1">
      <x:c r="A8" s="6" t="str">
        <x:v>B03</x:v>
      </x:c>
      <x:c r="B8" s="6" t="str">
        <x:v>KIT-R2</x:v>
      </x:c>
      <x:c r="C8" s="6" t="str">
        <x:v>BTL</x:v>
      </x:c>
      <x:c r="D8" s="19" t="n">
        <x:v>1</x:v>
      </x:c>
      <x:c r="E8" s="20" t="n">
        <x:f>IF(COUNTA(A8:D8)=0,"",IF(OR(COUNTBLANK(A8:D8)&gt;0,COUNTIFS($A$6:$A$25,A8)&lt;&gt;1,COUNTIFS($B$6:$B$25,B8,$C$6:$C$25,C8)&lt;&gt;1,NOT(ISNUMBER(D8)),IF(ISNUMBER(D8),OR(D8&lt;=0,D8&lt;&gt;INT(D8)),FALSE)),1,0))</x:f>
        <x:v>0</x:v>
      </x:c>
      <x:c r="F8" s="21"/>
      <x:c r="G8" s="21" t="n">
        <x:f>IF(OR(A8="",G$5=""),"",IF(COUNTIFS('組立履歴'!$A$6:$A$15,G$5,'組立履歴'!$B$6:$B$15,B8)=0,0,IF(SUMIFS('組立履歴'!$D$19:$D$48,'組立履歴'!$B$19:$B$48,G$5,'組立履歴'!$G$19:$G$48,C8)=SUMIFS('組立履歴'!$D$6:$D$15,'組立履歴'!$A$6:$A$15,G$5)*D8,0,1)))</x:f>
        <x:v>0</x:v>
      </x:c>
      <x:c r="H8" s="21" t="n">
        <x:f>IF(OR(A8="",H$5=""),"",IF(COUNTIFS('組立履歴'!$A$6:$A$15,H$5,'組立履歴'!$B$6:$B$15,B8)=0,0,IF(SUMIFS('組立履歴'!$D$19:$D$48,'組立履歴'!$B$19:$B$48,H$5,'組立履歴'!$G$19:$G$48,C8)=SUMIFS('組立履歴'!$D$6:$D$15,'組立履歴'!$A$6:$A$15,H$5)*D8,0,1)))</x:f>
        <x:v>0</x:v>
      </x:c>
      <x:c r="I8" s="21" t="n">
        <x:f>IF(OR(A8="",I$5=""),"",IF(COUNTIFS('組立履歴'!$A$6:$A$15,I$5,'組立履歴'!$B$6:$B$15,B8)=0,0,IF(SUMIFS('組立履歴'!$D$19:$D$48,'組立履歴'!$B$19:$B$48,I$5,'組立履歴'!$G$19:$G$48,C8)=SUMIFS('組立履歴'!$D$6:$D$15,'組立履歴'!$A$6:$A$15,I$5)*D8,0,1)))</x:f>
        <x:v>0</x:v>
      </x:c>
      <x:c r="J8" s="21" t="n">
        <x:f>IF(OR(A8="",J$5=""),"",IF(COUNTIFS('組立履歴'!$A$6:$A$15,J$5,'組立履歴'!$B$6:$B$15,B8)=0,0,IF(SUMIFS('組立履歴'!$D$19:$D$48,'組立履歴'!$B$19:$B$48,J$5,'組立履歴'!$G$19:$G$48,C8)=SUMIFS('組立履歴'!$D$6:$D$15,'組立履歴'!$A$6:$A$15,J$5)*D8,0,1)))</x:f>
        <x:v>0</x:v>
      </x:c>
      <x:c r="K8" s="21" t="str">
        <x:f>IF(OR(A8="",K$5=""),"",IF(COUNTIFS('組立履歴'!$A$6:$A$15,K$5,'組立履歴'!$B$6:$B$15,B8)=0,0,IF(SUMIFS('組立履歴'!$D$19:$D$48,'組立履歴'!$B$19:$B$48,K$5,'組立履歴'!$G$19:$G$48,C8)=SUMIFS('組立履歴'!$D$6:$D$15,'組立履歴'!$A$6:$A$15,K$5)*D8,0,1)))</x:f>
      </x:c>
      <x:c r="L8" s="21" t="str">
        <x:f>IF(OR(A8="",L$5=""),"",IF(COUNTIFS('組立履歴'!$A$6:$A$15,L$5,'組立履歴'!$B$6:$B$15,B8)=0,0,IF(SUMIFS('組立履歴'!$D$19:$D$48,'組立履歴'!$B$19:$B$48,L$5,'組立履歴'!$G$19:$G$48,C8)=SUMIFS('組立履歴'!$D$6:$D$15,'組立履歴'!$A$6:$A$15,L$5)*D8,0,1)))</x:f>
      </x:c>
      <x:c r="M8" s="21" t="str">
        <x:f>IF(OR(A8="",M$5=""),"",IF(COUNTIFS('組立履歴'!$A$6:$A$15,M$5,'組立履歴'!$B$6:$B$15,B8)=0,0,IF(SUMIFS('組立履歴'!$D$19:$D$48,'組立履歴'!$B$19:$B$48,M$5,'組立履歴'!$G$19:$G$48,C8)=SUMIFS('組立履歴'!$D$6:$D$15,'組立履歴'!$A$6:$A$15,M$5)*D8,0,1)))</x:f>
      </x:c>
      <x:c r="N8" s="21" t="str">
        <x:f>IF(OR(A8="",N$5=""),"",IF(COUNTIFS('組立履歴'!$A$6:$A$15,N$5,'組立履歴'!$B$6:$B$15,B8)=0,0,IF(SUMIFS('組立履歴'!$D$19:$D$48,'組立履歴'!$B$19:$B$48,N$5,'組立履歴'!$G$19:$G$48,C8)=SUMIFS('組立履歴'!$D$6:$D$15,'組立履歴'!$A$6:$A$15,N$5)*D8,0,1)))</x:f>
      </x:c>
      <x:c r="O8" s="21" t="str">
        <x:f>IF(OR(A8="",O$5=""),"",IF(COUNTIFS('組立履歴'!$A$6:$A$15,O$5,'組立履歴'!$B$6:$B$15,B8)=0,0,IF(SUMIFS('組立履歴'!$D$19:$D$48,'組立履歴'!$B$19:$B$48,O$5,'組立履歴'!$G$19:$G$48,C8)=SUMIFS('組立履歴'!$D$6:$D$15,'組立履歴'!$A$6:$A$15,O$5)*D8,0,1)))</x:f>
      </x:c>
      <x:c r="P8" s="21" t="str">
        <x:f>IF(OR(A8="",P$5=""),"",IF(COUNTIFS('組立履歴'!$A$6:$A$15,P$5,'組立履歴'!$B$6:$B$15,B8)=0,0,IF(SUMIFS('組立履歴'!$D$19:$D$48,'組立履歴'!$B$19:$B$48,P$5,'組立履歴'!$G$19:$G$48,C8)=SUMIFS('組立履歴'!$D$6:$D$15,'組立履歴'!$A$6:$A$15,P$5)*D8,0,1)))</x:f>
      </x:c>
    </x:row>
    <x:row r="9" ht="24" customHeight="1">
      <x:c r="A9" s="6" t="str">
        <x:v>B04</x:v>
      </x:c>
      <x:c r="B9" s="6" t="str">
        <x:v>KIT-R2</x:v>
      </x:c>
      <x:c r="C9" s="6" t="str">
        <x:v>NOTE</x:v>
      </x:c>
      <x:c r="D9" s="19" t="n">
        <x:v>1</x:v>
      </x:c>
      <x:c r="E9" s="20" t="n">
        <x:f>IF(COUNTA(A9:D9)=0,"",IF(OR(COUNTBLANK(A9:D9)&gt;0,COUNTIFS($A$6:$A$25,A9)&lt;&gt;1,COUNTIFS($B$6:$B$25,B9,$C$6:$C$25,C9)&lt;&gt;1,NOT(ISNUMBER(D9)),IF(ISNUMBER(D9),OR(D9&lt;=0,D9&lt;&gt;INT(D9)),FALSE)),1,0))</x:f>
        <x:v>0</x:v>
      </x:c>
      <x:c r="F9" s="21"/>
      <x:c r="G9" s="21" t="n">
        <x:f>IF(OR(A9="",G$5=""),"",IF(COUNTIFS('組立履歴'!$A$6:$A$15,G$5,'組立履歴'!$B$6:$B$15,B9)=0,0,IF(SUMIFS('組立履歴'!$D$19:$D$48,'組立履歴'!$B$19:$B$48,G$5,'組立履歴'!$G$19:$G$48,C9)=SUMIFS('組立履歴'!$D$6:$D$15,'組立履歴'!$A$6:$A$15,G$5)*D9,0,1)))</x:f>
        <x:v>0</x:v>
      </x:c>
      <x:c r="H9" s="21" t="n">
        <x:f>IF(OR(A9="",H$5=""),"",IF(COUNTIFS('組立履歴'!$A$6:$A$15,H$5,'組立履歴'!$B$6:$B$15,B9)=0,0,IF(SUMIFS('組立履歴'!$D$19:$D$48,'組立履歴'!$B$19:$B$48,H$5,'組立履歴'!$G$19:$G$48,C9)=SUMIFS('組立履歴'!$D$6:$D$15,'組立履歴'!$A$6:$A$15,H$5)*D9,0,1)))</x:f>
        <x:v>0</x:v>
      </x:c>
      <x:c r="I9" s="21" t="n">
        <x:f>IF(OR(A9="",I$5=""),"",IF(COUNTIFS('組立履歴'!$A$6:$A$15,I$5,'組立履歴'!$B$6:$B$15,B9)=0,0,IF(SUMIFS('組立履歴'!$D$19:$D$48,'組立履歴'!$B$19:$B$48,I$5,'組立履歴'!$G$19:$G$48,C9)=SUMIFS('組立履歴'!$D$6:$D$15,'組立履歴'!$A$6:$A$15,I$5)*D9,0,1)))</x:f>
        <x:v>0</x:v>
      </x:c>
      <x:c r="J9" s="21" t="n">
        <x:f>IF(OR(A9="",J$5=""),"",IF(COUNTIFS('組立履歴'!$A$6:$A$15,J$5,'組立履歴'!$B$6:$B$15,B9)=0,0,IF(SUMIFS('組立履歴'!$D$19:$D$48,'組立履歴'!$B$19:$B$48,J$5,'組立履歴'!$G$19:$G$48,C9)=SUMIFS('組立履歴'!$D$6:$D$15,'組立履歴'!$A$6:$A$15,J$5)*D9,0,1)))</x:f>
        <x:v>0</x:v>
      </x:c>
      <x:c r="K9" s="21" t="str">
        <x:f>IF(OR(A9="",K$5=""),"",IF(COUNTIFS('組立履歴'!$A$6:$A$15,K$5,'組立履歴'!$B$6:$B$15,B9)=0,0,IF(SUMIFS('組立履歴'!$D$19:$D$48,'組立履歴'!$B$19:$B$48,K$5,'組立履歴'!$G$19:$G$48,C9)=SUMIFS('組立履歴'!$D$6:$D$15,'組立履歴'!$A$6:$A$15,K$5)*D9,0,1)))</x:f>
      </x:c>
      <x:c r="L9" s="21" t="str">
        <x:f>IF(OR(A9="",L$5=""),"",IF(COUNTIFS('組立履歴'!$A$6:$A$15,L$5,'組立履歴'!$B$6:$B$15,B9)=0,0,IF(SUMIFS('組立履歴'!$D$19:$D$48,'組立履歴'!$B$19:$B$48,L$5,'組立履歴'!$G$19:$G$48,C9)=SUMIFS('組立履歴'!$D$6:$D$15,'組立履歴'!$A$6:$A$15,L$5)*D9,0,1)))</x:f>
      </x:c>
      <x:c r="M9" s="21" t="str">
        <x:f>IF(OR(A9="",M$5=""),"",IF(COUNTIFS('組立履歴'!$A$6:$A$15,M$5,'組立履歴'!$B$6:$B$15,B9)=0,0,IF(SUMIFS('組立履歴'!$D$19:$D$48,'組立履歴'!$B$19:$B$48,M$5,'組立履歴'!$G$19:$G$48,C9)=SUMIFS('組立履歴'!$D$6:$D$15,'組立履歴'!$A$6:$A$15,M$5)*D9,0,1)))</x:f>
      </x:c>
      <x:c r="N9" s="21" t="str">
        <x:f>IF(OR(A9="",N$5=""),"",IF(COUNTIFS('組立履歴'!$A$6:$A$15,N$5,'組立履歴'!$B$6:$B$15,B9)=0,0,IF(SUMIFS('組立履歴'!$D$19:$D$48,'組立履歴'!$B$19:$B$48,N$5,'組立履歴'!$G$19:$G$48,C9)=SUMIFS('組立履歴'!$D$6:$D$15,'組立履歴'!$A$6:$A$15,N$5)*D9,0,1)))</x:f>
      </x:c>
      <x:c r="O9" s="21" t="str">
        <x:f>IF(OR(A9="",O$5=""),"",IF(COUNTIFS('組立履歴'!$A$6:$A$15,O$5,'組立履歴'!$B$6:$B$15,B9)=0,0,IF(SUMIFS('組立履歴'!$D$19:$D$48,'組立履歴'!$B$19:$B$48,O$5,'組立履歴'!$G$19:$G$48,C9)=SUMIFS('組立履歴'!$D$6:$D$15,'組立履歴'!$A$6:$A$15,O$5)*D9,0,1)))</x:f>
      </x:c>
      <x:c r="P9" s="21" t="str">
        <x:f>IF(OR(A9="",P$5=""),"",IF(COUNTIFS('組立履歴'!$A$6:$A$15,P$5,'組立履歴'!$B$6:$B$15,B9)=0,0,IF(SUMIFS('組立履歴'!$D$19:$D$48,'組立履歴'!$B$19:$B$48,P$5,'組立履歴'!$G$19:$G$48,C9)=SUMIFS('組立履歴'!$D$6:$D$15,'組立履歴'!$A$6:$A$15,P$5)*D9,0,1)))</x:f>
      </x:c>
    </x:row>
    <x:row r="10" ht="24" customHeight="1">
      <x:c r="A10" s="6" t="str">
        <x:v>B05</x:v>
      </x:c>
      <x:c r="B10" s="6" t="str">
        <x:v>KIT-R2</x:v>
      </x:c>
      <x:c r="C10" s="6" t="str">
        <x:v>POUCH</x:v>
      </x:c>
      <x:c r="D10" s="19" t="n">
        <x:v>1</x:v>
      </x:c>
      <x:c r="E10" s="20" t="n">
        <x:f>IF(COUNTA(A10:D10)=0,"",IF(OR(COUNTBLANK(A10:D10)&gt;0,COUNTIFS($A$6:$A$25,A10)&lt;&gt;1,COUNTIFS($B$6:$B$25,B10,$C$6:$C$25,C10)&lt;&gt;1,NOT(ISNUMBER(D10)),IF(ISNUMBER(D10),OR(D10&lt;=0,D10&lt;&gt;INT(D10)),FALSE)),1,0))</x:f>
        <x:v>0</x:v>
      </x:c>
      <x:c r="F10" s="21"/>
      <x:c r="G10" s="21" t="n">
        <x:f>IF(OR(A10="",G$5=""),"",IF(COUNTIFS('組立履歴'!$A$6:$A$15,G$5,'組立履歴'!$B$6:$B$15,B10)=0,0,IF(SUMIFS('組立履歴'!$D$19:$D$48,'組立履歴'!$B$19:$B$48,G$5,'組立履歴'!$G$19:$G$48,C10)=SUMIFS('組立履歴'!$D$6:$D$15,'組立履歴'!$A$6:$A$15,G$5)*D10,0,1)))</x:f>
        <x:v>0</x:v>
      </x:c>
      <x:c r="H10" s="21" t="n">
        <x:f>IF(OR(A10="",H$5=""),"",IF(COUNTIFS('組立履歴'!$A$6:$A$15,H$5,'組立履歴'!$B$6:$B$15,B10)=0,0,IF(SUMIFS('組立履歴'!$D$19:$D$48,'組立履歴'!$B$19:$B$48,H$5,'組立履歴'!$G$19:$G$48,C10)=SUMIFS('組立履歴'!$D$6:$D$15,'組立履歴'!$A$6:$A$15,H$5)*D10,0,1)))</x:f>
        <x:v>0</x:v>
      </x:c>
      <x:c r="I10" s="21" t="n">
        <x:f>IF(OR(A10="",I$5=""),"",IF(COUNTIFS('組立履歴'!$A$6:$A$15,I$5,'組立履歴'!$B$6:$B$15,B10)=0,0,IF(SUMIFS('組立履歴'!$D$19:$D$48,'組立履歴'!$B$19:$B$48,I$5,'組立履歴'!$G$19:$G$48,C10)=SUMIFS('組立履歴'!$D$6:$D$15,'組立履歴'!$A$6:$A$15,I$5)*D10,0,1)))</x:f>
        <x:v>0</x:v>
      </x:c>
      <x:c r="J10" s="21" t="n">
        <x:f>IF(OR(A10="",J$5=""),"",IF(COUNTIFS('組立履歴'!$A$6:$A$15,J$5,'組立履歴'!$B$6:$B$15,B10)=0,0,IF(SUMIFS('組立履歴'!$D$19:$D$48,'組立履歴'!$B$19:$B$48,J$5,'組立履歴'!$G$19:$G$48,C10)=SUMIFS('組立履歴'!$D$6:$D$15,'組立履歴'!$A$6:$A$15,J$5)*D10,0,1)))</x:f>
        <x:v>0</x:v>
      </x:c>
      <x:c r="K10" s="21" t="str">
        <x:f>IF(OR(A10="",K$5=""),"",IF(COUNTIFS('組立履歴'!$A$6:$A$15,K$5,'組立履歴'!$B$6:$B$15,B10)=0,0,IF(SUMIFS('組立履歴'!$D$19:$D$48,'組立履歴'!$B$19:$B$48,K$5,'組立履歴'!$G$19:$G$48,C10)=SUMIFS('組立履歴'!$D$6:$D$15,'組立履歴'!$A$6:$A$15,K$5)*D10,0,1)))</x:f>
      </x:c>
      <x:c r="L10" s="21" t="str">
        <x:f>IF(OR(A10="",L$5=""),"",IF(COUNTIFS('組立履歴'!$A$6:$A$15,L$5,'組立履歴'!$B$6:$B$15,B10)=0,0,IF(SUMIFS('組立履歴'!$D$19:$D$48,'組立履歴'!$B$19:$B$48,L$5,'組立履歴'!$G$19:$G$48,C10)=SUMIFS('組立履歴'!$D$6:$D$15,'組立履歴'!$A$6:$A$15,L$5)*D10,0,1)))</x:f>
      </x:c>
      <x:c r="M10" s="21" t="str">
        <x:f>IF(OR(A10="",M$5=""),"",IF(COUNTIFS('組立履歴'!$A$6:$A$15,M$5,'組立履歴'!$B$6:$B$15,B10)=0,0,IF(SUMIFS('組立履歴'!$D$19:$D$48,'組立履歴'!$B$19:$B$48,M$5,'組立履歴'!$G$19:$G$48,C10)=SUMIFS('組立履歴'!$D$6:$D$15,'組立履歴'!$A$6:$A$15,M$5)*D10,0,1)))</x:f>
      </x:c>
      <x:c r="N10" s="21" t="str">
        <x:f>IF(OR(A10="",N$5=""),"",IF(COUNTIFS('組立履歴'!$A$6:$A$15,N$5,'組立履歴'!$B$6:$B$15,B10)=0,0,IF(SUMIFS('組立履歴'!$D$19:$D$48,'組立履歴'!$B$19:$B$48,N$5,'組立履歴'!$G$19:$G$48,C10)=SUMIFS('組立履歴'!$D$6:$D$15,'組立履歴'!$A$6:$A$15,N$5)*D10,0,1)))</x:f>
      </x:c>
      <x:c r="O10" s="21" t="str">
        <x:f>IF(OR(A10="",O$5=""),"",IF(COUNTIFS('組立履歴'!$A$6:$A$15,O$5,'組立履歴'!$B$6:$B$15,B10)=0,0,IF(SUMIFS('組立履歴'!$D$19:$D$48,'組立履歴'!$B$19:$B$48,O$5,'組立履歴'!$G$19:$G$48,C10)=SUMIFS('組立履歴'!$D$6:$D$15,'組立履歴'!$A$6:$A$15,O$5)*D10,0,1)))</x:f>
      </x:c>
      <x:c r="P10" s="21" t="str">
        <x:f>IF(OR(A10="",P$5=""),"",IF(COUNTIFS('組立履歴'!$A$6:$A$15,P$5,'組立履歴'!$B$6:$B$15,B10)=0,0,IF(SUMIFS('組立履歴'!$D$19:$D$48,'組立履歴'!$B$19:$B$48,P$5,'組立履歴'!$G$19:$G$48,C10)=SUMIFS('組立履歴'!$D$6:$D$15,'組立履歴'!$A$6:$A$15,P$5)*D10,0,1)))</x:f>
      </x:c>
    </x:row>
    <x:row r="11" ht="24" customHeight="1">
      <x:c r="A11" s="6"/>
      <x:c r="B11" s="6"/>
      <x:c r="C11" s="6"/>
      <x:c r="D11" s="19"/>
      <x:c r="E11" s="20" t="str">
        <x:f>IF(COUNTA(A11:D11)=0,"",IF(OR(COUNTBLANK(A11:D11)&gt;0,COUNTIFS($A$6:$A$25,A11)&lt;&gt;1,COUNTIFS($B$6:$B$25,B11,$C$6:$C$25,C11)&lt;&gt;1,NOT(ISNUMBER(D11)),IF(ISNUMBER(D11),OR(D11&lt;=0,D11&lt;&gt;INT(D11)),FALSE)),1,0))</x:f>
      </x:c>
      <x:c r="F11" s="21"/>
      <x:c r="G11" s="21" t="str">
        <x:f>IF(OR(A11="",G$5=""),"",IF(COUNTIFS('組立履歴'!$A$6:$A$15,G$5,'組立履歴'!$B$6:$B$15,B11)=0,0,IF(SUMIFS('組立履歴'!$D$19:$D$48,'組立履歴'!$B$19:$B$48,G$5,'組立履歴'!$G$19:$G$48,C11)=SUMIFS('組立履歴'!$D$6:$D$15,'組立履歴'!$A$6:$A$15,G$5)*D11,0,1)))</x:f>
      </x:c>
      <x:c r="H11" s="21" t="str">
        <x:f>IF(OR(A11="",H$5=""),"",IF(COUNTIFS('組立履歴'!$A$6:$A$15,H$5,'組立履歴'!$B$6:$B$15,B11)=0,0,IF(SUMIFS('組立履歴'!$D$19:$D$48,'組立履歴'!$B$19:$B$48,H$5,'組立履歴'!$G$19:$G$48,C11)=SUMIFS('組立履歴'!$D$6:$D$15,'組立履歴'!$A$6:$A$15,H$5)*D11,0,1)))</x:f>
      </x:c>
      <x:c r="I11" s="21" t="str">
        <x:f>IF(OR(A11="",I$5=""),"",IF(COUNTIFS('組立履歴'!$A$6:$A$15,I$5,'組立履歴'!$B$6:$B$15,B11)=0,0,IF(SUMIFS('組立履歴'!$D$19:$D$48,'組立履歴'!$B$19:$B$48,I$5,'組立履歴'!$G$19:$G$48,C11)=SUMIFS('組立履歴'!$D$6:$D$15,'組立履歴'!$A$6:$A$15,I$5)*D11,0,1)))</x:f>
      </x:c>
      <x:c r="J11" s="21" t="str">
        <x:f>IF(OR(A11="",J$5=""),"",IF(COUNTIFS('組立履歴'!$A$6:$A$15,J$5,'組立履歴'!$B$6:$B$15,B11)=0,0,IF(SUMIFS('組立履歴'!$D$19:$D$48,'組立履歴'!$B$19:$B$48,J$5,'組立履歴'!$G$19:$G$48,C11)=SUMIFS('組立履歴'!$D$6:$D$15,'組立履歴'!$A$6:$A$15,J$5)*D11,0,1)))</x:f>
      </x:c>
      <x:c r="K11" s="21" t="str">
        <x:f>IF(OR(A11="",K$5=""),"",IF(COUNTIFS('組立履歴'!$A$6:$A$15,K$5,'組立履歴'!$B$6:$B$15,B11)=0,0,IF(SUMIFS('組立履歴'!$D$19:$D$48,'組立履歴'!$B$19:$B$48,K$5,'組立履歴'!$G$19:$G$48,C11)=SUMIFS('組立履歴'!$D$6:$D$15,'組立履歴'!$A$6:$A$15,K$5)*D11,0,1)))</x:f>
      </x:c>
      <x:c r="L11" s="21" t="str">
        <x:f>IF(OR(A11="",L$5=""),"",IF(COUNTIFS('組立履歴'!$A$6:$A$15,L$5,'組立履歴'!$B$6:$B$15,B11)=0,0,IF(SUMIFS('組立履歴'!$D$19:$D$48,'組立履歴'!$B$19:$B$48,L$5,'組立履歴'!$G$19:$G$48,C11)=SUMIFS('組立履歴'!$D$6:$D$15,'組立履歴'!$A$6:$A$15,L$5)*D11,0,1)))</x:f>
      </x:c>
      <x:c r="M11" s="21" t="str">
        <x:f>IF(OR(A11="",M$5=""),"",IF(COUNTIFS('組立履歴'!$A$6:$A$15,M$5,'組立履歴'!$B$6:$B$15,B11)=0,0,IF(SUMIFS('組立履歴'!$D$19:$D$48,'組立履歴'!$B$19:$B$48,M$5,'組立履歴'!$G$19:$G$48,C11)=SUMIFS('組立履歴'!$D$6:$D$15,'組立履歴'!$A$6:$A$15,M$5)*D11,0,1)))</x:f>
      </x:c>
      <x:c r="N11" s="21" t="str">
        <x:f>IF(OR(A11="",N$5=""),"",IF(COUNTIFS('組立履歴'!$A$6:$A$15,N$5,'組立履歴'!$B$6:$B$15,B11)=0,0,IF(SUMIFS('組立履歴'!$D$19:$D$48,'組立履歴'!$B$19:$B$48,N$5,'組立履歴'!$G$19:$G$48,C11)=SUMIFS('組立履歴'!$D$6:$D$15,'組立履歴'!$A$6:$A$15,N$5)*D11,0,1)))</x:f>
      </x:c>
      <x:c r="O11" s="21" t="str">
        <x:f>IF(OR(A11="",O$5=""),"",IF(COUNTIFS('組立履歴'!$A$6:$A$15,O$5,'組立履歴'!$B$6:$B$15,B11)=0,0,IF(SUMIFS('組立履歴'!$D$19:$D$48,'組立履歴'!$B$19:$B$48,O$5,'組立履歴'!$G$19:$G$48,C11)=SUMIFS('組立履歴'!$D$6:$D$15,'組立履歴'!$A$6:$A$15,O$5)*D11,0,1)))</x:f>
      </x:c>
      <x:c r="P11" s="21" t="str">
        <x:f>IF(OR(A11="",P$5=""),"",IF(COUNTIFS('組立履歴'!$A$6:$A$15,P$5,'組立履歴'!$B$6:$B$15,B11)=0,0,IF(SUMIFS('組立履歴'!$D$19:$D$48,'組立履歴'!$B$19:$B$48,P$5,'組立履歴'!$G$19:$G$48,C11)=SUMIFS('組立履歴'!$D$6:$D$15,'組立履歴'!$A$6:$A$15,P$5)*D11,0,1)))</x:f>
      </x:c>
    </x:row>
    <x:row r="12" ht="24" customHeight="1">
      <x:c r="A12" s="6"/>
      <x:c r="B12" s="6"/>
      <x:c r="C12" s="6"/>
      <x:c r="D12" s="19"/>
      <x:c r="E12" s="20" t="str">
        <x:f>IF(COUNTA(A12:D12)=0,"",IF(OR(COUNTBLANK(A12:D12)&gt;0,COUNTIFS($A$6:$A$25,A12)&lt;&gt;1,COUNTIFS($B$6:$B$25,B12,$C$6:$C$25,C12)&lt;&gt;1,NOT(ISNUMBER(D12)),IF(ISNUMBER(D12),OR(D12&lt;=0,D12&lt;&gt;INT(D12)),FALSE)),1,0))</x:f>
      </x:c>
      <x:c r="F12" s="21"/>
      <x:c r="G12" s="21" t="str">
        <x:f>IF(OR(A12="",G$5=""),"",IF(COUNTIFS('組立履歴'!$A$6:$A$15,G$5,'組立履歴'!$B$6:$B$15,B12)=0,0,IF(SUMIFS('組立履歴'!$D$19:$D$48,'組立履歴'!$B$19:$B$48,G$5,'組立履歴'!$G$19:$G$48,C12)=SUMIFS('組立履歴'!$D$6:$D$15,'組立履歴'!$A$6:$A$15,G$5)*D12,0,1)))</x:f>
      </x:c>
      <x:c r="H12" s="21" t="str">
        <x:f>IF(OR(A12="",H$5=""),"",IF(COUNTIFS('組立履歴'!$A$6:$A$15,H$5,'組立履歴'!$B$6:$B$15,B12)=0,0,IF(SUMIFS('組立履歴'!$D$19:$D$48,'組立履歴'!$B$19:$B$48,H$5,'組立履歴'!$G$19:$G$48,C12)=SUMIFS('組立履歴'!$D$6:$D$15,'組立履歴'!$A$6:$A$15,H$5)*D12,0,1)))</x:f>
      </x:c>
      <x:c r="I12" s="21" t="str">
        <x:f>IF(OR(A12="",I$5=""),"",IF(COUNTIFS('組立履歴'!$A$6:$A$15,I$5,'組立履歴'!$B$6:$B$15,B12)=0,0,IF(SUMIFS('組立履歴'!$D$19:$D$48,'組立履歴'!$B$19:$B$48,I$5,'組立履歴'!$G$19:$G$48,C12)=SUMIFS('組立履歴'!$D$6:$D$15,'組立履歴'!$A$6:$A$15,I$5)*D12,0,1)))</x:f>
      </x:c>
      <x:c r="J12" s="21" t="str">
        <x:f>IF(OR(A12="",J$5=""),"",IF(COUNTIFS('組立履歴'!$A$6:$A$15,J$5,'組立履歴'!$B$6:$B$15,B12)=0,0,IF(SUMIFS('組立履歴'!$D$19:$D$48,'組立履歴'!$B$19:$B$48,J$5,'組立履歴'!$G$19:$G$48,C12)=SUMIFS('組立履歴'!$D$6:$D$15,'組立履歴'!$A$6:$A$15,J$5)*D12,0,1)))</x:f>
      </x:c>
      <x:c r="K12" s="21" t="str">
        <x:f>IF(OR(A12="",K$5=""),"",IF(COUNTIFS('組立履歴'!$A$6:$A$15,K$5,'組立履歴'!$B$6:$B$15,B12)=0,0,IF(SUMIFS('組立履歴'!$D$19:$D$48,'組立履歴'!$B$19:$B$48,K$5,'組立履歴'!$G$19:$G$48,C12)=SUMIFS('組立履歴'!$D$6:$D$15,'組立履歴'!$A$6:$A$15,K$5)*D12,0,1)))</x:f>
      </x:c>
      <x:c r="L12" s="21" t="str">
        <x:f>IF(OR(A12="",L$5=""),"",IF(COUNTIFS('組立履歴'!$A$6:$A$15,L$5,'組立履歴'!$B$6:$B$15,B12)=0,0,IF(SUMIFS('組立履歴'!$D$19:$D$48,'組立履歴'!$B$19:$B$48,L$5,'組立履歴'!$G$19:$G$48,C12)=SUMIFS('組立履歴'!$D$6:$D$15,'組立履歴'!$A$6:$A$15,L$5)*D12,0,1)))</x:f>
      </x:c>
      <x:c r="M12" s="21" t="str">
        <x:f>IF(OR(A12="",M$5=""),"",IF(COUNTIFS('組立履歴'!$A$6:$A$15,M$5,'組立履歴'!$B$6:$B$15,B12)=0,0,IF(SUMIFS('組立履歴'!$D$19:$D$48,'組立履歴'!$B$19:$B$48,M$5,'組立履歴'!$G$19:$G$48,C12)=SUMIFS('組立履歴'!$D$6:$D$15,'組立履歴'!$A$6:$A$15,M$5)*D12,0,1)))</x:f>
      </x:c>
      <x:c r="N12" s="21" t="str">
        <x:f>IF(OR(A12="",N$5=""),"",IF(COUNTIFS('組立履歴'!$A$6:$A$15,N$5,'組立履歴'!$B$6:$B$15,B12)=0,0,IF(SUMIFS('組立履歴'!$D$19:$D$48,'組立履歴'!$B$19:$B$48,N$5,'組立履歴'!$G$19:$G$48,C12)=SUMIFS('組立履歴'!$D$6:$D$15,'組立履歴'!$A$6:$A$15,N$5)*D12,0,1)))</x:f>
      </x:c>
      <x:c r="O12" s="21" t="str">
        <x:f>IF(OR(A12="",O$5=""),"",IF(COUNTIFS('組立履歴'!$A$6:$A$15,O$5,'組立履歴'!$B$6:$B$15,B12)=0,0,IF(SUMIFS('組立履歴'!$D$19:$D$48,'組立履歴'!$B$19:$B$48,O$5,'組立履歴'!$G$19:$G$48,C12)=SUMIFS('組立履歴'!$D$6:$D$15,'組立履歴'!$A$6:$A$15,O$5)*D12,0,1)))</x:f>
      </x:c>
      <x:c r="P12" s="21" t="str">
        <x:f>IF(OR(A12="",P$5=""),"",IF(COUNTIFS('組立履歴'!$A$6:$A$15,P$5,'組立履歴'!$B$6:$B$15,B12)=0,0,IF(SUMIFS('組立履歴'!$D$19:$D$48,'組立履歴'!$B$19:$B$48,P$5,'組立履歴'!$G$19:$G$48,C12)=SUMIFS('組立履歴'!$D$6:$D$15,'組立履歴'!$A$6:$A$15,P$5)*D12,0,1)))</x:f>
      </x:c>
    </x:row>
    <x:row r="13" ht="24" customHeight="1">
      <x:c r="A13" s="6"/>
      <x:c r="B13" s="6"/>
      <x:c r="C13" s="6"/>
      <x:c r="D13" s="19"/>
      <x:c r="E13" s="20" t="str">
        <x:f>IF(COUNTA(A13:D13)=0,"",IF(OR(COUNTBLANK(A13:D13)&gt;0,COUNTIFS($A$6:$A$25,A13)&lt;&gt;1,COUNTIFS($B$6:$B$25,B13,$C$6:$C$25,C13)&lt;&gt;1,NOT(ISNUMBER(D13)),IF(ISNUMBER(D13),OR(D13&lt;=0,D13&lt;&gt;INT(D13)),FALSE)),1,0))</x:f>
      </x:c>
      <x:c r="F13" s="21"/>
      <x:c r="G13" s="21" t="str">
        <x:f>IF(OR(A13="",G$5=""),"",IF(COUNTIFS('組立履歴'!$A$6:$A$15,G$5,'組立履歴'!$B$6:$B$15,B13)=0,0,IF(SUMIFS('組立履歴'!$D$19:$D$48,'組立履歴'!$B$19:$B$48,G$5,'組立履歴'!$G$19:$G$48,C13)=SUMIFS('組立履歴'!$D$6:$D$15,'組立履歴'!$A$6:$A$15,G$5)*D13,0,1)))</x:f>
      </x:c>
      <x:c r="H13" s="21" t="str">
        <x:f>IF(OR(A13="",H$5=""),"",IF(COUNTIFS('組立履歴'!$A$6:$A$15,H$5,'組立履歴'!$B$6:$B$15,B13)=0,0,IF(SUMIFS('組立履歴'!$D$19:$D$48,'組立履歴'!$B$19:$B$48,H$5,'組立履歴'!$G$19:$G$48,C13)=SUMIFS('組立履歴'!$D$6:$D$15,'組立履歴'!$A$6:$A$15,H$5)*D13,0,1)))</x:f>
      </x:c>
      <x:c r="I13" s="21" t="str">
        <x:f>IF(OR(A13="",I$5=""),"",IF(COUNTIFS('組立履歴'!$A$6:$A$15,I$5,'組立履歴'!$B$6:$B$15,B13)=0,0,IF(SUMIFS('組立履歴'!$D$19:$D$48,'組立履歴'!$B$19:$B$48,I$5,'組立履歴'!$G$19:$G$48,C13)=SUMIFS('組立履歴'!$D$6:$D$15,'組立履歴'!$A$6:$A$15,I$5)*D13,0,1)))</x:f>
      </x:c>
      <x:c r="J13" s="21" t="str">
        <x:f>IF(OR(A13="",J$5=""),"",IF(COUNTIFS('組立履歴'!$A$6:$A$15,J$5,'組立履歴'!$B$6:$B$15,B13)=0,0,IF(SUMIFS('組立履歴'!$D$19:$D$48,'組立履歴'!$B$19:$B$48,J$5,'組立履歴'!$G$19:$G$48,C13)=SUMIFS('組立履歴'!$D$6:$D$15,'組立履歴'!$A$6:$A$15,J$5)*D13,0,1)))</x:f>
      </x:c>
      <x:c r="K13" s="21" t="str">
        <x:f>IF(OR(A13="",K$5=""),"",IF(COUNTIFS('組立履歴'!$A$6:$A$15,K$5,'組立履歴'!$B$6:$B$15,B13)=0,0,IF(SUMIFS('組立履歴'!$D$19:$D$48,'組立履歴'!$B$19:$B$48,K$5,'組立履歴'!$G$19:$G$48,C13)=SUMIFS('組立履歴'!$D$6:$D$15,'組立履歴'!$A$6:$A$15,K$5)*D13,0,1)))</x:f>
      </x:c>
      <x:c r="L13" s="21" t="str">
        <x:f>IF(OR(A13="",L$5=""),"",IF(COUNTIFS('組立履歴'!$A$6:$A$15,L$5,'組立履歴'!$B$6:$B$15,B13)=0,0,IF(SUMIFS('組立履歴'!$D$19:$D$48,'組立履歴'!$B$19:$B$48,L$5,'組立履歴'!$G$19:$G$48,C13)=SUMIFS('組立履歴'!$D$6:$D$15,'組立履歴'!$A$6:$A$15,L$5)*D13,0,1)))</x:f>
      </x:c>
      <x:c r="M13" s="21" t="str">
        <x:f>IF(OR(A13="",M$5=""),"",IF(COUNTIFS('組立履歴'!$A$6:$A$15,M$5,'組立履歴'!$B$6:$B$15,B13)=0,0,IF(SUMIFS('組立履歴'!$D$19:$D$48,'組立履歴'!$B$19:$B$48,M$5,'組立履歴'!$G$19:$G$48,C13)=SUMIFS('組立履歴'!$D$6:$D$15,'組立履歴'!$A$6:$A$15,M$5)*D13,0,1)))</x:f>
      </x:c>
      <x:c r="N13" s="21" t="str">
        <x:f>IF(OR(A13="",N$5=""),"",IF(COUNTIFS('組立履歴'!$A$6:$A$15,N$5,'組立履歴'!$B$6:$B$15,B13)=0,0,IF(SUMIFS('組立履歴'!$D$19:$D$48,'組立履歴'!$B$19:$B$48,N$5,'組立履歴'!$G$19:$G$48,C13)=SUMIFS('組立履歴'!$D$6:$D$15,'組立履歴'!$A$6:$A$15,N$5)*D13,0,1)))</x:f>
      </x:c>
      <x:c r="O13" s="21" t="str">
        <x:f>IF(OR(A13="",O$5=""),"",IF(COUNTIFS('組立履歴'!$A$6:$A$15,O$5,'組立履歴'!$B$6:$B$15,B13)=0,0,IF(SUMIFS('組立履歴'!$D$19:$D$48,'組立履歴'!$B$19:$B$48,O$5,'組立履歴'!$G$19:$G$48,C13)=SUMIFS('組立履歴'!$D$6:$D$15,'組立履歴'!$A$6:$A$15,O$5)*D13,0,1)))</x:f>
      </x:c>
      <x:c r="P13" s="21" t="str">
        <x:f>IF(OR(A13="",P$5=""),"",IF(COUNTIFS('組立履歴'!$A$6:$A$15,P$5,'組立履歴'!$B$6:$B$15,B13)=0,0,IF(SUMIFS('組立履歴'!$D$19:$D$48,'組立履歴'!$B$19:$B$48,P$5,'組立履歴'!$G$19:$G$48,C13)=SUMIFS('組立履歴'!$D$6:$D$15,'組立履歴'!$A$6:$A$15,P$5)*D13,0,1)))</x:f>
      </x:c>
    </x:row>
    <x:row r="14" ht="24" customHeight="1">
      <x:c r="A14" s="6"/>
      <x:c r="B14" s="6"/>
      <x:c r="C14" s="6"/>
      <x:c r="D14" s="19"/>
      <x:c r="E14" s="20" t="str">
        <x:f>IF(COUNTA(A14:D14)=0,"",IF(OR(COUNTBLANK(A14:D14)&gt;0,COUNTIFS($A$6:$A$25,A14)&lt;&gt;1,COUNTIFS($B$6:$B$25,B14,$C$6:$C$25,C14)&lt;&gt;1,NOT(ISNUMBER(D14)),IF(ISNUMBER(D14),OR(D14&lt;=0,D14&lt;&gt;INT(D14)),FALSE)),1,0))</x:f>
      </x:c>
      <x:c r="F14" s="21"/>
      <x:c r="G14" s="21" t="str">
        <x:f>IF(OR(A14="",G$5=""),"",IF(COUNTIFS('組立履歴'!$A$6:$A$15,G$5,'組立履歴'!$B$6:$B$15,B14)=0,0,IF(SUMIFS('組立履歴'!$D$19:$D$48,'組立履歴'!$B$19:$B$48,G$5,'組立履歴'!$G$19:$G$48,C14)=SUMIFS('組立履歴'!$D$6:$D$15,'組立履歴'!$A$6:$A$15,G$5)*D14,0,1)))</x:f>
      </x:c>
      <x:c r="H14" s="21" t="str">
        <x:f>IF(OR(A14="",H$5=""),"",IF(COUNTIFS('組立履歴'!$A$6:$A$15,H$5,'組立履歴'!$B$6:$B$15,B14)=0,0,IF(SUMIFS('組立履歴'!$D$19:$D$48,'組立履歴'!$B$19:$B$48,H$5,'組立履歴'!$G$19:$G$48,C14)=SUMIFS('組立履歴'!$D$6:$D$15,'組立履歴'!$A$6:$A$15,H$5)*D14,0,1)))</x:f>
      </x:c>
      <x:c r="I14" s="21" t="str">
        <x:f>IF(OR(A14="",I$5=""),"",IF(COUNTIFS('組立履歴'!$A$6:$A$15,I$5,'組立履歴'!$B$6:$B$15,B14)=0,0,IF(SUMIFS('組立履歴'!$D$19:$D$48,'組立履歴'!$B$19:$B$48,I$5,'組立履歴'!$G$19:$G$48,C14)=SUMIFS('組立履歴'!$D$6:$D$15,'組立履歴'!$A$6:$A$15,I$5)*D14,0,1)))</x:f>
      </x:c>
      <x:c r="J14" s="21" t="str">
        <x:f>IF(OR(A14="",J$5=""),"",IF(COUNTIFS('組立履歴'!$A$6:$A$15,J$5,'組立履歴'!$B$6:$B$15,B14)=0,0,IF(SUMIFS('組立履歴'!$D$19:$D$48,'組立履歴'!$B$19:$B$48,J$5,'組立履歴'!$G$19:$G$48,C14)=SUMIFS('組立履歴'!$D$6:$D$15,'組立履歴'!$A$6:$A$15,J$5)*D14,0,1)))</x:f>
      </x:c>
      <x:c r="K14" s="21" t="str">
        <x:f>IF(OR(A14="",K$5=""),"",IF(COUNTIFS('組立履歴'!$A$6:$A$15,K$5,'組立履歴'!$B$6:$B$15,B14)=0,0,IF(SUMIFS('組立履歴'!$D$19:$D$48,'組立履歴'!$B$19:$B$48,K$5,'組立履歴'!$G$19:$G$48,C14)=SUMIFS('組立履歴'!$D$6:$D$15,'組立履歴'!$A$6:$A$15,K$5)*D14,0,1)))</x:f>
      </x:c>
      <x:c r="L14" s="21" t="str">
        <x:f>IF(OR(A14="",L$5=""),"",IF(COUNTIFS('組立履歴'!$A$6:$A$15,L$5,'組立履歴'!$B$6:$B$15,B14)=0,0,IF(SUMIFS('組立履歴'!$D$19:$D$48,'組立履歴'!$B$19:$B$48,L$5,'組立履歴'!$G$19:$G$48,C14)=SUMIFS('組立履歴'!$D$6:$D$15,'組立履歴'!$A$6:$A$15,L$5)*D14,0,1)))</x:f>
      </x:c>
      <x:c r="M14" s="21" t="str">
        <x:f>IF(OR(A14="",M$5=""),"",IF(COUNTIFS('組立履歴'!$A$6:$A$15,M$5,'組立履歴'!$B$6:$B$15,B14)=0,0,IF(SUMIFS('組立履歴'!$D$19:$D$48,'組立履歴'!$B$19:$B$48,M$5,'組立履歴'!$G$19:$G$48,C14)=SUMIFS('組立履歴'!$D$6:$D$15,'組立履歴'!$A$6:$A$15,M$5)*D14,0,1)))</x:f>
      </x:c>
      <x:c r="N14" s="21" t="str">
        <x:f>IF(OR(A14="",N$5=""),"",IF(COUNTIFS('組立履歴'!$A$6:$A$15,N$5,'組立履歴'!$B$6:$B$15,B14)=0,0,IF(SUMIFS('組立履歴'!$D$19:$D$48,'組立履歴'!$B$19:$B$48,N$5,'組立履歴'!$G$19:$G$48,C14)=SUMIFS('組立履歴'!$D$6:$D$15,'組立履歴'!$A$6:$A$15,N$5)*D14,0,1)))</x:f>
      </x:c>
      <x:c r="O14" s="21" t="str">
        <x:f>IF(OR(A14="",O$5=""),"",IF(COUNTIFS('組立履歴'!$A$6:$A$15,O$5,'組立履歴'!$B$6:$B$15,B14)=0,0,IF(SUMIFS('組立履歴'!$D$19:$D$48,'組立履歴'!$B$19:$B$48,O$5,'組立履歴'!$G$19:$G$48,C14)=SUMIFS('組立履歴'!$D$6:$D$15,'組立履歴'!$A$6:$A$15,O$5)*D14,0,1)))</x:f>
      </x:c>
      <x:c r="P14" s="21" t="str">
        <x:f>IF(OR(A14="",P$5=""),"",IF(COUNTIFS('組立履歴'!$A$6:$A$15,P$5,'組立履歴'!$B$6:$B$15,B14)=0,0,IF(SUMIFS('組立履歴'!$D$19:$D$48,'組立履歴'!$B$19:$B$48,P$5,'組立履歴'!$G$19:$G$48,C14)=SUMIFS('組立履歴'!$D$6:$D$15,'組立履歴'!$A$6:$A$15,P$5)*D14,0,1)))</x:f>
      </x:c>
    </x:row>
    <x:row r="15" ht="24" customHeight="1">
      <x:c r="A15" s="6"/>
      <x:c r="B15" s="6"/>
      <x:c r="C15" s="6"/>
      <x:c r="D15" s="19"/>
      <x:c r="E15" s="20" t="str">
        <x:f>IF(COUNTA(A15:D15)=0,"",IF(OR(COUNTBLANK(A15:D15)&gt;0,COUNTIFS($A$6:$A$25,A15)&lt;&gt;1,COUNTIFS($B$6:$B$25,B15,$C$6:$C$25,C15)&lt;&gt;1,NOT(ISNUMBER(D15)),IF(ISNUMBER(D15),OR(D15&lt;=0,D15&lt;&gt;INT(D15)),FALSE)),1,0))</x:f>
      </x:c>
      <x:c r="F15" s="21"/>
      <x:c r="G15" s="21" t="str">
        <x:f>IF(OR(A15="",G$5=""),"",IF(COUNTIFS('組立履歴'!$A$6:$A$15,G$5,'組立履歴'!$B$6:$B$15,B15)=0,0,IF(SUMIFS('組立履歴'!$D$19:$D$48,'組立履歴'!$B$19:$B$48,G$5,'組立履歴'!$G$19:$G$48,C15)=SUMIFS('組立履歴'!$D$6:$D$15,'組立履歴'!$A$6:$A$15,G$5)*D15,0,1)))</x:f>
      </x:c>
      <x:c r="H15" s="21" t="str">
        <x:f>IF(OR(A15="",H$5=""),"",IF(COUNTIFS('組立履歴'!$A$6:$A$15,H$5,'組立履歴'!$B$6:$B$15,B15)=0,0,IF(SUMIFS('組立履歴'!$D$19:$D$48,'組立履歴'!$B$19:$B$48,H$5,'組立履歴'!$G$19:$G$48,C15)=SUMIFS('組立履歴'!$D$6:$D$15,'組立履歴'!$A$6:$A$15,H$5)*D15,0,1)))</x:f>
      </x:c>
      <x:c r="I15" s="21" t="str">
        <x:f>IF(OR(A15="",I$5=""),"",IF(COUNTIFS('組立履歴'!$A$6:$A$15,I$5,'組立履歴'!$B$6:$B$15,B15)=0,0,IF(SUMIFS('組立履歴'!$D$19:$D$48,'組立履歴'!$B$19:$B$48,I$5,'組立履歴'!$G$19:$G$48,C15)=SUMIFS('組立履歴'!$D$6:$D$15,'組立履歴'!$A$6:$A$15,I$5)*D15,0,1)))</x:f>
      </x:c>
      <x:c r="J15" s="21" t="str">
        <x:f>IF(OR(A15="",J$5=""),"",IF(COUNTIFS('組立履歴'!$A$6:$A$15,J$5,'組立履歴'!$B$6:$B$15,B15)=0,0,IF(SUMIFS('組立履歴'!$D$19:$D$48,'組立履歴'!$B$19:$B$48,J$5,'組立履歴'!$G$19:$G$48,C15)=SUMIFS('組立履歴'!$D$6:$D$15,'組立履歴'!$A$6:$A$15,J$5)*D15,0,1)))</x:f>
      </x:c>
      <x:c r="K15" s="21" t="str">
        <x:f>IF(OR(A15="",K$5=""),"",IF(COUNTIFS('組立履歴'!$A$6:$A$15,K$5,'組立履歴'!$B$6:$B$15,B15)=0,0,IF(SUMIFS('組立履歴'!$D$19:$D$48,'組立履歴'!$B$19:$B$48,K$5,'組立履歴'!$G$19:$G$48,C15)=SUMIFS('組立履歴'!$D$6:$D$15,'組立履歴'!$A$6:$A$15,K$5)*D15,0,1)))</x:f>
      </x:c>
      <x:c r="L15" s="21" t="str">
        <x:f>IF(OR(A15="",L$5=""),"",IF(COUNTIFS('組立履歴'!$A$6:$A$15,L$5,'組立履歴'!$B$6:$B$15,B15)=0,0,IF(SUMIFS('組立履歴'!$D$19:$D$48,'組立履歴'!$B$19:$B$48,L$5,'組立履歴'!$G$19:$G$48,C15)=SUMIFS('組立履歴'!$D$6:$D$15,'組立履歴'!$A$6:$A$15,L$5)*D15,0,1)))</x:f>
      </x:c>
      <x:c r="M15" s="21" t="str">
        <x:f>IF(OR(A15="",M$5=""),"",IF(COUNTIFS('組立履歴'!$A$6:$A$15,M$5,'組立履歴'!$B$6:$B$15,B15)=0,0,IF(SUMIFS('組立履歴'!$D$19:$D$48,'組立履歴'!$B$19:$B$48,M$5,'組立履歴'!$G$19:$G$48,C15)=SUMIFS('組立履歴'!$D$6:$D$15,'組立履歴'!$A$6:$A$15,M$5)*D15,0,1)))</x:f>
      </x:c>
      <x:c r="N15" s="21" t="str">
        <x:f>IF(OR(A15="",N$5=""),"",IF(COUNTIFS('組立履歴'!$A$6:$A$15,N$5,'組立履歴'!$B$6:$B$15,B15)=0,0,IF(SUMIFS('組立履歴'!$D$19:$D$48,'組立履歴'!$B$19:$B$48,N$5,'組立履歴'!$G$19:$G$48,C15)=SUMIFS('組立履歴'!$D$6:$D$15,'組立履歴'!$A$6:$A$15,N$5)*D15,0,1)))</x:f>
      </x:c>
      <x:c r="O15" s="21" t="str">
        <x:f>IF(OR(A15="",O$5=""),"",IF(COUNTIFS('組立履歴'!$A$6:$A$15,O$5,'組立履歴'!$B$6:$B$15,B15)=0,0,IF(SUMIFS('組立履歴'!$D$19:$D$48,'組立履歴'!$B$19:$B$48,O$5,'組立履歴'!$G$19:$G$48,C15)=SUMIFS('組立履歴'!$D$6:$D$15,'組立履歴'!$A$6:$A$15,O$5)*D15,0,1)))</x:f>
      </x:c>
      <x:c r="P15" s="21" t="str">
        <x:f>IF(OR(A15="",P$5=""),"",IF(COUNTIFS('組立履歴'!$A$6:$A$15,P$5,'組立履歴'!$B$6:$B$15,B15)=0,0,IF(SUMIFS('組立履歴'!$D$19:$D$48,'組立履歴'!$B$19:$B$48,P$5,'組立履歴'!$G$19:$G$48,C15)=SUMIFS('組立履歴'!$D$6:$D$15,'組立履歴'!$A$6:$A$15,P$5)*D15,0,1)))</x:f>
      </x:c>
    </x:row>
    <x:row r="16" ht="24" customHeight="1">
      <x:c r="A16" s="6"/>
      <x:c r="B16" s="6"/>
      <x:c r="C16" s="6"/>
      <x:c r="D16" s="19"/>
      <x:c r="E16" s="20" t="str">
        <x:f>IF(COUNTA(A16:D16)=0,"",IF(OR(COUNTBLANK(A16:D16)&gt;0,COUNTIFS($A$6:$A$25,A16)&lt;&gt;1,COUNTIFS($B$6:$B$25,B16,$C$6:$C$25,C16)&lt;&gt;1,NOT(ISNUMBER(D16)),IF(ISNUMBER(D16),OR(D16&lt;=0,D16&lt;&gt;INT(D16)),FALSE)),1,0))</x:f>
      </x:c>
      <x:c r="F16" s="21"/>
      <x:c r="G16" s="21" t="str">
        <x:f>IF(OR(A16="",G$5=""),"",IF(COUNTIFS('組立履歴'!$A$6:$A$15,G$5,'組立履歴'!$B$6:$B$15,B16)=0,0,IF(SUMIFS('組立履歴'!$D$19:$D$48,'組立履歴'!$B$19:$B$48,G$5,'組立履歴'!$G$19:$G$48,C16)=SUMIFS('組立履歴'!$D$6:$D$15,'組立履歴'!$A$6:$A$15,G$5)*D16,0,1)))</x:f>
      </x:c>
      <x:c r="H16" s="21" t="str">
        <x:f>IF(OR(A16="",H$5=""),"",IF(COUNTIFS('組立履歴'!$A$6:$A$15,H$5,'組立履歴'!$B$6:$B$15,B16)=0,0,IF(SUMIFS('組立履歴'!$D$19:$D$48,'組立履歴'!$B$19:$B$48,H$5,'組立履歴'!$G$19:$G$48,C16)=SUMIFS('組立履歴'!$D$6:$D$15,'組立履歴'!$A$6:$A$15,H$5)*D16,0,1)))</x:f>
      </x:c>
      <x:c r="I16" s="21" t="str">
        <x:f>IF(OR(A16="",I$5=""),"",IF(COUNTIFS('組立履歴'!$A$6:$A$15,I$5,'組立履歴'!$B$6:$B$15,B16)=0,0,IF(SUMIFS('組立履歴'!$D$19:$D$48,'組立履歴'!$B$19:$B$48,I$5,'組立履歴'!$G$19:$G$48,C16)=SUMIFS('組立履歴'!$D$6:$D$15,'組立履歴'!$A$6:$A$15,I$5)*D16,0,1)))</x:f>
      </x:c>
      <x:c r="J16" s="21" t="str">
        <x:f>IF(OR(A16="",J$5=""),"",IF(COUNTIFS('組立履歴'!$A$6:$A$15,J$5,'組立履歴'!$B$6:$B$15,B16)=0,0,IF(SUMIFS('組立履歴'!$D$19:$D$48,'組立履歴'!$B$19:$B$48,J$5,'組立履歴'!$G$19:$G$48,C16)=SUMIFS('組立履歴'!$D$6:$D$15,'組立履歴'!$A$6:$A$15,J$5)*D16,0,1)))</x:f>
      </x:c>
      <x:c r="K16" s="21" t="str">
        <x:f>IF(OR(A16="",K$5=""),"",IF(COUNTIFS('組立履歴'!$A$6:$A$15,K$5,'組立履歴'!$B$6:$B$15,B16)=0,0,IF(SUMIFS('組立履歴'!$D$19:$D$48,'組立履歴'!$B$19:$B$48,K$5,'組立履歴'!$G$19:$G$48,C16)=SUMIFS('組立履歴'!$D$6:$D$15,'組立履歴'!$A$6:$A$15,K$5)*D16,0,1)))</x:f>
      </x:c>
      <x:c r="L16" s="21" t="str">
        <x:f>IF(OR(A16="",L$5=""),"",IF(COUNTIFS('組立履歴'!$A$6:$A$15,L$5,'組立履歴'!$B$6:$B$15,B16)=0,0,IF(SUMIFS('組立履歴'!$D$19:$D$48,'組立履歴'!$B$19:$B$48,L$5,'組立履歴'!$G$19:$G$48,C16)=SUMIFS('組立履歴'!$D$6:$D$15,'組立履歴'!$A$6:$A$15,L$5)*D16,0,1)))</x:f>
      </x:c>
      <x:c r="M16" s="21" t="str">
        <x:f>IF(OR(A16="",M$5=""),"",IF(COUNTIFS('組立履歴'!$A$6:$A$15,M$5,'組立履歴'!$B$6:$B$15,B16)=0,0,IF(SUMIFS('組立履歴'!$D$19:$D$48,'組立履歴'!$B$19:$B$48,M$5,'組立履歴'!$G$19:$G$48,C16)=SUMIFS('組立履歴'!$D$6:$D$15,'組立履歴'!$A$6:$A$15,M$5)*D16,0,1)))</x:f>
      </x:c>
      <x:c r="N16" s="21" t="str">
        <x:f>IF(OR(A16="",N$5=""),"",IF(COUNTIFS('組立履歴'!$A$6:$A$15,N$5,'組立履歴'!$B$6:$B$15,B16)=0,0,IF(SUMIFS('組立履歴'!$D$19:$D$48,'組立履歴'!$B$19:$B$48,N$5,'組立履歴'!$G$19:$G$48,C16)=SUMIFS('組立履歴'!$D$6:$D$15,'組立履歴'!$A$6:$A$15,N$5)*D16,0,1)))</x:f>
      </x:c>
      <x:c r="O16" s="21" t="str">
        <x:f>IF(OR(A16="",O$5=""),"",IF(COUNTIFS('組立履歴'!$A$6:$A$15,O$5,'組立履歴'!$B$6:$B$15,B16)=0,0,IF(SUMIFS('組立履歴'!$D$19:$D$48,'組立履歴'!$B$19:$B$48,O$5,'組立履歴'!$G$19:$G$48,C16)=SUMIFS('組立履歴'!$D$6:$D$15,'組立履歴'!$A$6:$A$15,O$5)*D16,0,1)))</x:f>
      </x:c>
      <x:c r="P16" s="21" t="str">
        <x:f>IF(OR(A16="",P$5=""),"",IF(COUNTIFS('組立履歴'!$A$6:$A$15,P$5,'組立履歴'!$B$6:$B$15,B16)=0,0,IF(SUMIFS('組立履歴'!$D$19:$D$48,'組立履歴'!$B$19:$B$48,P$5,'組立履歴'!$G$19:$G$48,C16)=SUMIFS('組立履歴'!$D$6:$D$15,'組立履歴'!$A$6:$A$15,P$5)*D16,0,1)))</x:f>
      </x:c>
    </x:row>
    <x:row r="17" ht="24" customHeight="1">
      <x:c r="A17" s="6"/>
      <x:c r="B17" s="6"/>
      <x:c r="C17" s="6"/>
      <x:c r="D17" s="19"/>
      <x:c r="E17" s="20" t="str">
        <x:f>IF(COUNTA(A17:D17)=0,"",IF(OR(COUNTBLANK(A17:D17)&gt;0,COUNTIFS($A$6:$A$25,A17)&lt;&gt;1,COUNTIFS($B$6:$B$25,B17,$C$6:$C$25,C17)&lt;&gt;1,NOT(ISNUMBER(D17)),IF(ISNUMBER(D17),OR(D17&lt;=0,D17&lt;&gt;INT(D17)),FALSE)),1,0))</x:f>
      </x:c>
      <x:c r="F17" s="21"/>
      <x:c r="G17" s="21" t="str">
        <x:f>IF(OR(A17="",G$5=""),"",IF(COUNTIFS('組立履歴'!$A$6:$A$15,G$5,'組立履歴'!$B$6:$B$15,B17)=0,0,IF(SUMIFS('組立履歴'!$D$19:$D$48,'組立履歴'!$B$19:$B$48,G$5,'組立履歴'!$G$19:$G$48,C17)=SUMIFS('組立履歴'!$D$6:$D$15,'組立履歴'!$A$6:$A$15,G$5)*D17,0,1)))</x:f>
      </x:c>
      <x:c r="H17" s="21" t="str">
        <x:f>IF(OR(A17="",H$5=""),"",IF(COUNTIFS('組立履歴'!$A$6:$A$15,H$5,'組立履歴'!$B$6:$B$15,B17)=0,0,IF(SUMIFS('組立履歴'!$D$19:$D$48,'組立履歴'!$B$19:$B$48,H$5,'組立履歴'!$G$19:$G$48,C17)=SUMIFS('組立履歴'!$D$6:$D$15,'組立履歴'!$A$6:$A$15,H$5)*D17,0,1)))</x:f>
      </x:c>
      <x:c r="I17" s="21" t="str">
        <x:f>IF(OR(A17="",I$5=""),"",IF(COUNTIFS('組立履歴'!$A$6:$A$15,I$5,'組立履歴'!$B$6:$B$15,B17)=0,0,IF(SUMIFS('組立履歴'!$D$19:$D$48,'組立履歴'!$B$19:$B$48,I$5,'組立履歴'!$G$19:$G$48,C17)=SUMIFS('組立履歴'!$D$6:$D$15,'組立履歴'!$A$6:$A$15,I$5)*D17,0,1)))</x:f>
      </x:c>
      <x:c r="J17" s="21" t="str">
        <x:f>IF(OR(A17="",J$5=""),"",IF(COUNTIFS('組立履歴'!$A$6:$A$15,J$5,'組立履歴'!$B$6:$B$15,B17)=0,0,IF(SUMIFS('組立履歴'!$D$19:$D$48,'組立履歴'!$B$19:$B$48,J$5,'組立履歴'!$G$19:$G$48,C17)=SUMIFS('組立履歴'!$D$6:$D$15,'組立履歴'!$A$6:$A$15,J$5)*D17,0,1)))</x:f>
      </x:c>
      <x:c r="K17" s="21" t="str">
        <x:f>IF(OR(A17="",K$5=""),"",IF(COUNTIFS('組立履歴'!$A$6:$A$15,K$5,'組立履歴'!$B$6:$B$15,B17)=0,0,IF(SUMIFS('組立履歴'!$D$19:$D$48,'組立履歴'!$B$19:$B$48,K$5,'組立履歴'!$G$19:$G$48,C17)=SUMIFS('組立履歴'!$D$6:$D$15,'組立履歴'!$A$6:$A$15,K$5)*D17,0,1)))</x:f>
      </x:c>
      <x:c r="L17" s="21" t="str">
        <x:f>IF(OR(A17="",L$5=""),"",IF(COUNTIFS('組立履歴'!$A$6:$A$15,L$5,'組立履歴'!$B$6:$B$15,B17)=0,0,IF(SUMIFS('組立履歴'!$D$19:$D$48,'組立履歴'!$B$19:$B$48,L$5,'組立履歴'!$G$19:$G$48,C17)=SUMIFS('組立履歴'!$D$6:$D$15,'組立履歴'!$A$6:$A$15,L$5)*D17,0,1)))</x:f>
      </x:c>
      <x:c r="M17" s="21" t="str">
        <x:f>IF(OR(A17="",M$5=""),"",IF(COUNTIFS('組立履歴'!$A$6:$A$15,M$5,'組立履歴'!$B$6:$B$15,B17)=0,0,IF(SUMIFS('組立履歴'!$D$19:$D$48,'組立履歴'!$B$19:$B$48,M$5,'組立履歴'!$G$19:$G$48,C17)=SUMIFS('組立履歴'!$D$6:$D$15,'組立履歴'!$A$6:$A$15,M$5)*D17,0,1)))</x:f>
      </x:c>
      <x:c r="N17" s="21" t="str">
        <x:f>IF(OR(A17="",N$5=""),"",IF(COUNTIFS('組立履歴'!$A$6:$A$15,N$5,'組立履歴'!$B$6:$B$15,B17)=0,0,IF(SUMIFS('組立履歴'!$D$19:$D$48,'組立履歴'!$B$19:$B$48,N$5,'組立履歴'!$G$19:$G$48,C17)=SUMIFS('組立履歴'!$D$6:$D$15,'組立履歴'!$A$6:$A$15,N$5)*D17,0,1)))</x:f>
      </x:c>
      <x:c r="O17" s="21" t="str">
        <x:f>IF(OR(A17="",O$5=""),"",IF(COUNTIFS('組立履歴'!$A$6:$A$15,O$5,'組立履歴'!$B$6:$B$15,B17)=0,0,IF(SUMIFS('組立履歴'!$D$19:$D$48,'組立履歴'!$B$19:$B$48,O$5,'組立履歴'!$G$19:$G$48,C17)=SUMIFS('組立履歴'!$D$6:$D$15,'組立履歴'!$A$6:$A$15,O$5)*D17,0,1)))</x:f>
      </x:c>
      <x:c r="P17" s="21" t="str">
        <x:f>IF(OR(A17="",P$5=""),"",IF(COUNTIFS('組立履歴'!$A$6:$A$15,P$5,'組立履歴'!$B$6:$B$15,B17)=0,0,IF(SUMIFS('組立履歴'!$D$19:$D$48,'組立履歴'!$B$19:$B$48,P$5,'組立履歴'!$G$19:$G$48,C17)=SUMIFS('組立履歴'!$D$6:$D$15,'組立履歴'!$A$6:$A$15,P$5)*D17,0,1)))</x:f>
      </x:c>
    </x:row>
    <x:row r="18" ht="24" customHeight="1">
      <x:c r="A18" s="6"/>
      <x:c r="B18" s="6"/>
      <x:c r="C18" s="6"/>
      <x:c r="D18" s="19"/>
      <x:c r="E18" s="20" t="str">
        <x:f>IF(COUNTA(A18:D18)=0,"",IF(OR(COUNTBLANK(A18:D18)&gt;0,COUNTIFS($A$6:$A$25,A18)&lt;&gt;1,COUNTIFS($B$6:$B$25,B18,$C$6:$C$25,C18)&lt;&gt;1,NOT(ISNUMBER(D18)),IF(ISNUMBER(D18),OR(D18&lt;=0,D18&lt;&gt;INT(D18)),FALSE)),1,0))</x:f>
      </x:c>
      <x:c r="F18" s="21"/>
      <x:c r="G18" s="21" t="str">
        <x:f>IF(OR(A18="",G$5=""),"",IF(COUNTIFS('組立履歴'!$A$6:$A$15,G$5,'組立履歴'!$B$6:$B$15,B18)=0,0,IF(SUMIFS('組立履歴'!$D$19:$D$48,'組立履歴'!$B$19:$B$48,G$5,'組立履歴'!$G$19:$G$48,C18)=SUMIFS('組立履歴'!$D$6:$D$15,'組立履歴'!$A$6:$A$15,G$5)*D18,0,1)))</x:f>
      </x:c>
      <x:c r="H18" s="21" t="str">
        <x:f>IF(OR(A18="",H$5=""),"",IF(COUNTIFS('組立履歴'!$A$6:$A$15,H$5,'組立履歴'!$B$6:$B$15,B18)=0,0,IF(SUMIFS('組立履歴'!$D$19:$D$48,'組立履歴'!$B$19:$B$48,H$5,'組立履歴'!$G$19:$G$48,C18)=SUMIFS('組立履歴'!$D$6:$D$15,'組立履歴'!$A$6:$A$15,H$5)*D18,0,1)))</x:f>
      </x:c>
      <x:c r="I18" s="21" t="str">
        <x:f>IF(OR(A18="",I$5=""),"",IF(COUNTIFS('組立履歴'!$A$6:$A$15,I$5,'組立履歴'!$B$6:$B$15,B18)=0,0,IF(SUMIFS('組立履歴'!$D$19:$D$48,'組立履歴'!$B$19:$B$48,I$5,'組立履歴'!$G$19:$G$48,C18)=SUMIFS('組立履歴'!$D$6:$D$15,'組立履歴'!$A$6:$A$15,I$5)*D18,0,1)))</x:f>
      </x:c>
      <x:c r="J18" s="21" t="str">
        <x:f>IF(OR(A18="",J$5=""),"",IF(COUNTIFS('組立履歴'!$A$6:$A$15,J$5,'組立履歴'!$B$6:$B$15,B18)=0,0,IF(SUMIFS('組立履歴'!$D$19:$D$48,'組立履歴'!$B$19:$B$48,J$5,'組立履歴'!$G$19:$G$48,C18)=SUMIFS('組立履歴'!$D$6:$D$15,'組立履歴'!$A$6:$A$15,J$5)*D18,0,1)))</x:f>
      </x:c>
      <x:c r="K18" s="21" t="str">
        <x:f>IF(OR(A18="",K$5=""),"",IF(COUNTIFS('組立履歴'!$A$6:$A$15,K$5,'組立履歴'!$B$6:$B$15,B18)=0,0,IF(SUMIFS('組立履歴'!$D$19:$D$48,'組立履歴'!$B$19:$B$48,K$5,'組立履歴'!$G$19:$G$48,C18)=SUMIFS('組立履歴'!$D$6:$D$15,'組立履歴'!$A$6:$A$15,K$5)*D18,0,1)))</x:f>
      </x:c>
      <x:c r="L18" s="21" t="str">
        <x:f>IF(OR(A18="",L$5=""),"",IF(COUNTIFS('組立履歴'!$A$6:$A$15,L$5,'組立履歴'!$B$6:$B$15,B18)=0,0,IF(SUMIFS('組立履歴'!$D$19:$D$48,'組立履歴'!$B$19:$B$48,L$5,'組立履歴'!$G$19:$G$48,C18)=SUMIFS('組立履歴'!$D$6:$D$15,'組立履歴'!$A$6:$A$15,L$5)*D18,0,1)))</x:f>
      </x:c>
      <x:c r="M18" s="21" t="str">
        <x:f>IF(OR(A18="",M$5=""),"",IF(COUNTIFS('組立履歴'!$A$6:$A$15,M$5,'組立履歴'!$B$6:$B$15,B18)=0,0,IF(SUMIFS('組立履歴'!$D$19:$D$48,'組立履歴'!$B$19:$B$48,M$5,'組立履歴'!$G$19:$G$48,C18)=SUMIFS('組立履歴'!$D$6:$D$15,'組立履歴'!$A$6:$A$15,M$5)*D18,0,1)))</x:f>
      </x:c>
      <x:c r="N18" s="21" t="str">
        <x:f>IF(OR(A18="",N$5=""),"",IF(COUNTIFS('組立履歴'!$A$6:$A$15,N$5,'組立履歴'!$B$6:$B$15,B18)=0,0,IF(SUMIFS('組立履歴'!$D$19:$D$48,'組立履歴'!$B$19:$B$48,N$5,'組立履歴'!$G$19:$G$48,C18)=SUMIFS('組立履歴'!$D$6:$D$15,'組立履歴'!$A$6:$A$15,N$5)*D18,0,1)))</x:f>
      </x:c>
      <x:c r="O18" s="21" t="str">
        <x:f>IF(OR(A18="",O$5=""),"",IF(COUNTIFS('組立履歴'!$A$6:$A$15,O$5,'組立履歴'!$B$6:$B$15,B18)=0,0,IF(SUMIFS('組立履歴'!$D$19:$D$48,'組立履歴'!$B$19:$B$48,O$5,'組立履歴'!$G$19:$G$48,C18)=SUMIFS('組立履歴'!$D$6:$D$15,'組立履歴'!$A$6:$A$15,O$5)*D18,0,1)))</x:f>
      </x:c>
      <x:c r="P18" s="21" t="str">
        <x:f>IF(OR(A18="",P$5=""),"",IF(COUNTIFS('組立履歴'!$A$6:$A$15,P$5,'組立履歴'!$B$6:$B$15,B18)=0,0,IF(SUMIFS('組立履歴'!$D$19:$D$48,'組立履歴'!$B$19:$B$48,P$5,'組立履歴'!$G$19:$G$48,C18)=SUMIFS('組立履歴'!$D$6:$D$15,'組立履歴'!$A$6:$A$15,P$5)*D18,0,1)))</x:f>
      </x:c>
    </x:row>
    <x:row r="19" ht="24" customHeight="1">
      <x:c r="A19" s="6"/>
      <x:c r="B19" s="6"/>
      <x:c r="C19" s="6"/>
      <x:c r="D19" s="19"/>
      <x:c r="E19" s="20" t="str">
        <x:f>IF(COUNTA(A19:D19)=0,"",IF(OR(COUNTBLANK(A19:D19)&gt;0,COUNTIFS($A$6:$A$25,A19)&lt;&gt;1,COUNTIFS($B$6:$B$25,B19,$C$6:$C$25,C19)&lt;&gt;1,NOT(ISNUMBER(D19)),IF(ISNUMBER(D19),OR(D19&lt;=0,D19&lt;&gt;INT(D19)),FALSE)),1,0))</x:f>
      </x:c>
      <x:c r="F19" s="21"/>
      <x:c r="G19" s="21" t="str">
        <x:f>IF(OR(A19="",G$5=""),"",IF(COUNTIFS('組立履歴'!$A$6:$A$15,G$5,'組立履歴'!$B$6:$B$15,B19)=0,0,IF(SUMIFS('組立履歴'!$D$19:$D$48,'組立履歴'!$B$19:$B$48,G$5,'組立履歴'!$G$19:$G$48,C19)=SUMIFS('組立履歴'!$D$6:$D$15,'組立履歴'!$A$6:$A$15,G$5)*D19,0,1)))</x:f>
      </x:c>
      <x:c r="H19" s="21" t="str">
        <x:f>IF(OR(A19="",H$5=""),"",IF(COUNTIFS('組立履歴'!$A$6:$A$15,H$5,'組立履歴'!$B$6:$B$15,B19)=0,0,IF(SUMIFS('組立履歴'!$D$19:$D$48,'組立履歴'!$B$19:$B$48,H$5,'組立履歴'!$G$19:$G$48,C19)=SUMIFS('組立履歴'!$D$6:$D$15,'組立履歴'!$A$6:$A$15,H$5)*D19,0,1)))</x:f>
      </x:c>
      <x:c r="I19" s="21" t="str">
        <x:f>IF(OR(A19="",I$5=""),"",IF(COUNTIFS('組立履歴'!$A$6:$A$15,I$5,'組立履歴'!$B$6:$B$15,B19)=0,0,IF(SUMIFS('組立履歴'!$D$19:$D$48,'組立履歴'!$B$19:$B$48,I$5,'組立履歴'!$G$19:$G$48,C19)=SUMIFS('組立履歴'!$D$6:$D$15,'組立履歴'!$A$6:$A$15,I$5)*D19,0,1)))</x:f>
      </x:c>
      <x:c r="J19" s="21" t="str">
        <x:f>IF(OR(A19="",J$5=""),"",IF(COUNTIFS('組立履歴'!$A$6:$A$15,J$5,'組立履歴'!$B$6:$B$15,B19)=0,0,IF(SUMIFS('組立履歴'!$D$19:$D$48,'組立履歴'!$B$19:$B$48,J$5,'組立履歴'!$G$19:$G$48,C19)=SUMIFS('組立履歴'!$D$6:$D$15,'組立履歴'!$A$6:$A$15,J$5)*D19,0,1)))</x:f>
      </x:c>
      <x:c r="K19" s="21" t="str">
        <x:f>IF(OR(A19="",K$5=""),"",IF(COUNTIFS('組立履歴'!$A$6:$A$15,K$5,'組立履歴'!$B$6:$B$15,B19)=0,0,IF(SUMIFS('組立履歴'!$D$19:$D$48,'組立履歴'!$B$19:$B$48,K$5,'組立履歴'!$G$19:$G$48,C19)=SUMIFS('組立履歴'!$D$6:$D$15,'組立履歴'!$A$6:$A$15,K$5)*D19,0,1)))</x:f>
      </x:c>
      <x:c r="L19" s="21" t="str">
        <x:f>IF(OR(A19="",L$5=""),"",IF(COUNTIFS('組立履歴'!$A$6:$A$15,L$5,'組立履歴'!$B$6:$B$15,B19)=0,0,IF(SUMIFS('組立履歴'!$D$19:$D$48,'組立履歴'!$B$19:$B$48,L$5,'組立履歴'!$G$19:$G$48,C19)=SUMIFS('組立履歴'!$D$6:$D$15,'組立履歴'!$A$6:$A$15,L$5)*D19,0,1)))</x:f>
      </x:c>
      <x:c r="M19" s="21" t="str">
        <x:f>IF(OR(A19="",M$5=""),"",IF(COUNTIFS('組立履歴'!$A$6:$A$15,M$5,'組立履歴'!$B$6:$B$15,B19)=0,0,IF(SUMIFS('組立履歴'!$D$19:$D$48,'組立履歴'!$B$19:$B$48,M$5,'組立履歴'!$G$19:$G$48,C19)=SUMIFS('組立履歴'!$D$6:$D$15,'組立履歴'!$A$6:$A$15,M$5)*D19,0,1)))</x:f>
      </x:c>
      <x:c r="N19" s="21" t="str">
        <x:f>IF(OR(A19="",N$5=""),"",IF(COUNTIFS('組立履歴'!$A$6:$A$15,N$5,'組立履歴'!$B$6:$B$15,B19)=0,0,IF(SUMIFS('組立履歴'!$D$19:$D$48,'組立履歴'!$B$19:$B$48,N$5,'組立履歴'!$G$19:$G$48,C19)=SUMIFS('組立履歴'!$D$6:$D$15,'組立履歴'!$A$6:$A$15,N$5)*D19,0,1)))</x:f>
      </x:c>
      <x:c r="O19" s="21" t="str">
        <x:f>IF(OR(A19="",O$5=""),"",IF(COUNTIFS('組立履歴'!$A$6:$A$15,O$5,'組立履歴'!$B$6:$B$15,B19)=0,0,IF(SUMIFS('組立履歴'!$D$19:$D$48,'組立履歴'!$B$19:$B$48,O$5,'組立履歴'!$G$19:$G$48,C19)=SUMIFS('組立履歴'!$D$6:$D$15,'組立履歴'!$A$6:$A$15,O$5)*D19,0,1)))</x:f>
      </x:c>
      <x:c r="P19" s="21" t="str">
        <x:f>IF(OR(A19="",P$5=""),"",IF(COUNTIFS('組立履歴'!$A$6:$A$15,P$5,'組立履歴'!$B$6:$B$15,B19)=0,0,IF(SUMIFS('組立履歴'!$D$19:$D$48,'組立履歴'!$B$19:$B$48,P$5,'組立履歴'!$G$19:$G$48,C19)=SUMIFS('組立履歴'!$D$6:$D$15,'組立履歴'!$A$6:$A$15,P$5)*D19,0,1)))</x:f>
      </x:c>
    </x:row>
    <x:row r="20" ht="24" customHeight="1">
      <x:c r="A20" s="6"/>
      <x:c r="B20" s="6"/>
      <x:c r="C20" s="6"/>
      <x:c r="D20" s="19"/>
      <x:c r="E20" s="20" t="str">
        <x:f>IF(COUNTA(A20:D20)=0,"",IF(OR(COUNTBLANK(A20:D20)&gt;0,COUNTIFS($A$6:$A$25,A20)&lt;&gt;1,COUNTIFS($B$6:$B$25,B20,$C$6:$C$25,C20)&lt;&gt;1,NOT(ISNUMBER(D20)),IF(ISNUMBER(D20),OR(D20&lt;=0,D20&lt;&gt;INT(D20)),FALSE)),1,0))</x:f>
      </x:c>
      <x:c r="F20" s="21"/>
      <x:c r="G20" s="21" t="str">
        <x:f>IF(OR(A20="",G$5=""),"",IF(COUNTIFS('組立履歴'!$A$6:$A$15,G$5,'組立履歴'!$B$6:$B$15,B20)=0,0,IF(SUMIFS('組立履歴'!$D$19:$D$48,'組立履歴'!$B$19:$B$48,G$5,'組立履歴'!$G$19:$G$48,C20)=SUMIFS('組立履歴'!$D$6:$D$15,'組立履歴'!$A$6:$A$15,G$5)*D20,0,1)))</x:f>
      </x:c>
      <x:c r="H20" s="21" t="str">
        <x:f>IF(OR(A20="",H$5=""),"",IF(COUNTIFS('組立履歴'!$A$6:$A$15,H$5,'組立履歴'!$B$6:$B$15,B20)=0,0,IF(SUMIFS('組立履歴'!$D$19:$D$48,'組立履歴'!$B$19:$B$48,H$5,'組立履歴'!$G$19:$G$48,C20)=SUMIFS('組立履歴'!$D$6:$D$15,'組立履歴'!$A$6:$A$15,H$5)*D20,0,1)))</x:f>
      </x:c>
      <x:c r="I20" s="21" t="str">
        <x:f>IF(OR(A20="",I$5=""),"",IF(COUNTIFS('組立履歴'!$A$6:$A$15,I$5,'組立履歴'!$B$6:$B$15,B20)=0,0,IF(SUMIFS('組立履歴'!$D$19:$D$48,'組立履歴'!$B$19:$B$48,I$5,'組立履歴'!$G$19:$G$48,C20)=SUMIFS('組立履歴'!$D$6:$D$15,'組立履歴'!$A$6:$A$15,I$5)*D20,0,1)))</x:f>
      </x:c>
      <x:c r="J20" s="21" t="str">
        <x:f>IF(OR(A20="",J$5=""),"",IF(COUNTIFS('組立履歴'!$A$6:$A$15,J$5,'組立履歴'!$B$6:$B$15,B20)=0,0,IF(SUMIFS('組立履歴'!$D$19:$D$48,'組立履歴'!$B$19:$B$48,J$5,'組立履歴'!$G$19:$G$48,C20)=SUMIFS('組立履歴'!$D$6:$D$15,'組立履歴'!$A$6:$A$15,J$5)*D20,0,1)))</x:f>
      </x:c>
      <x:c r="K20" s="21" t="str">
        <x:f>IF(OR(A20="",K$5=""),"",IF(COUNTIFS('組立履歴'!$A$6:$A$15,K$5,'組立履歴'!$B$6:$B$15,B20)=0,0,IF(SUMIFS('組立履歴'!$D$19:$D$48,'組立履歴'!$B$19:$B$48,K$5,'組立履歴'!$G$19:$G$48,C20)=SUMIFS('組立履歴'!$D$6:$D$15,'組立履歴'!$A$6:$A$15,K$5)*D20,0,1)))</x:f>
      </x:c>
      <x:c r="L20" s="21" t="str">
        <x:f>IF(OR(A20="",L$5=""),"",IF(COUNTIFS('組立履歴'!$A$6:$A$15,L$5,'組立履歴'!$B$6:$B$15,B20)=0,0,IF(SUMIFS('組立履歴'!$D$19:$D$48,'組立履歴'!$B$19:$B$48,L$5,'組立履歴'!$G$19:$G$48,C20)=SUMIFS('組立履歴'!$D$6:$D$15,'組立履歴'!$A$6:$A$15,L$5)*D20,0,1)))</x:f>
      </x:c>
      <x:c r="M20" s="21" t="str">
        <x:f>IF(OR(A20="",M$5=""),"",IF(COUNTIFS('組立履歴'!$A$6:$A$15,M$5,'組立履歴'!$B$6:$B$15,B20)=0,0,IF(SUMIFS('組立履歴'!$D$19:$D$48,'組立履歴'!$B$19:$B$48,M$5,'組立履歴'!$G$19:$G$48,C20)=SUMIFS('組立履歴'!$D$6:$D$15,'組立履歴'!$A$6:$A$15,M$5)*D20,0,1)))</x:f>
      </x:c>
      <x:c r="N20" s="21" t="str">
        <x:f>IF(OR(A20="",N$5=""),"",IF(COUNTIFS('組立履歴'!$A$6:$A$15,N$5,'組立履歴'!$B$6:$B$15,B20)=0,0,IF(SUMIFS('組立履歴'!$D$19:$D$48,'組立履歴'!$B$19:$B$48,N$5,'組立履歴'!$G$19:$G$48,C20)=SUMIFS('組立履歴'!$D$6:$D$15,'組立履歴'!$A$6:$A$15,N$5)*D20,0,1)))</x:f>
      </x:c>
      <x:c r="O20" s="21" t="str">
        <x:f>IF(OR(A20="",O$5=""),"",IF(COUNTIFS('組立履歴'!$A$6:$A$15,O$5,'組立履歴'!$B$6:$B$15,B20)=0,0,IF(SUMIFS('組立履歴'!$D$19:$D$48,'組立履歴'!$B$19:$B$48,O$5,'組立履歴'!$G$19:$G$48,C20)=SUMIFS('組立履歴'!$D$6:$D$15,'組立履歴'!$A$6:$A$15,O$5)*D20,0,1)))</x:f>
      </x:c>
      <x:c r="P20" s="21" t="str">
        <x:f>IF(OR(A20="",P$5=""),"",IF(COUNTIFS('組立履歴'!$A$6:$A$15,P$5,'組立履歴'!$B$6:$B$15,B20)=0,0,IF(SUMIFS('組立履歴'!$D$19:$D$48,'組立履歴'!$B$19:$B$48,P$5,'組立履歴'!$G$19:$G$48,C20)=SUMIFS('組立履歴'!$D$6:$D$15,'組立履歴'!$A$6:$A$15,P$5)*D20,0,1)))</x:f>
      </x:c>
    </x:row>
    <x:row r="21" ht="24" customHeight="1">
      <x:c r="A21" s="6"/>
      <x:c r="B21" s="6"/>
      <x:c r="C21" s="6"/>
      <x:c r="D21" s="19"/>
      <x:c r="E21" s="20" t="str">
        <x:f>IF(COUNTA(A21:D21)=0,"",IF(OR(COUNTBLANK(A21:D21)&gt;0,COUNTIFS($A$6:$A$25,A21)&lt;&gt;1,COUNTIFS($B$6:$B$25,B21,$C$6:$C$25,C21)&lt;&gt;1,NOT(ISNUMBER(D21)),IF(ISNUMBER(D21),OR(D21&lt;=0,D21&lt;&gt;INT(D21)),FALSE)),1,0))</x:f>
      </x:c>
      <x:c r="F21" s="21"/>
      <x:c r="G21" s="21" t="str">
        <x:f>IF(OR(A21="",G$5=""),"",IF(COUNTIFS('組立履歴'!$A$6:$A$15,G$5,'組立履歴'!$B$6:$B$15,B21)=0,0,IF(SUMIFS('組立履歴'!$D$19:$D$48,'組立履歴'!$B$19:$B$48,G$5,'組立履歴'!$G$19:$G$48,C21)=SUMIFS('組立履歴'!$D$6:$D$15,'組立履歴'!$A$6:$A$15,G$5)*D21,0,1)))</x:f>
      </x:c>
      <x:c r="H21" s="21" t="str">
        <x:f>IF(OR(A21="",H$5=""),"",IF(COUNTIFS('組立履歴'!$A$6:$A$15,H$5,'組立履歴'!$B$6:$B$15,B21)=0,0,IF(SUMIFS('組立履歴'!$D$19:$D$48,'組立履歴'!$B$19:$B$48,H$5,'組立履歴'!$G$19:$G$48,C21)=SUMIFS('組立履歴'!$D$6:$D$15,'組立履歴'!$A$6:$A$15,H$5)*D21,0,1)))</x:f>
      </x:c>
      <x:c r="I21" s="21" t="str">
        <x:f>IF(OR(A21="",I$5=""),"",IF(COUNTIFS('組立履歴'!$A$6:$A$15,I$5,'組立履歴'!$B$6:$B$15,B21)=0,0,IF(SUMIFS('組立履歴'!$D$19:$D$48,'組立履歴'!$B$19:$B$48,I$5,'組立履歴'!$G$19:$G$48,C21)=SUMIFS('組立履歴'!$D$6:$D$15,'組立履歴'!$A$6:$A$15,I$5)*D21,0,1)))</x:f>
      </x:c>
      <x:c r="J21" s="21" t="str">
        <x:f>IF(OR(A21="",J$5=""),"",IF(COUNTIFS('組立履歴'!$A$6:$A$15,J$5,'組立履歴'!$B$6:$B$15,B21)=0,0,IF(SUMIFS('組立履歴'!$D$19:$D$48,'組立履歴'!$B$19:$B$48,J$5,'組立履歴'!$G$19:$G$48,C21)=SUMIFS('組立履歴'!$D$6:$D$15,'組立履歴'!$A$6:$A$15,J$5)*D21,0,1)))</x:f>
      </x:c>
      <x:c r="K21" s="21" t="str">
        <x:f>IF(OR(A21="",K$5=""),"",IF(COUNTIFS('組立履歴'!$A$6:$A$15,K$5,'組立履歴'!$B$6:$B$15,B21)=0,0,IF(SUMIFS('組立履歴'!$D$19:$D$48,'組立履歴'!$B$19:$B$48,K$5,'組立履歴'!$G$19:$G$48,C21)=SUMIFS('組立履歴'!$D$6:$D$15,'組立履歴'!$A$6:$A$15,K$5)*D21,0,1)))</x:f>
      </x:c>
      <x:c r="L21" s="21" t="str">
        <x:f>IF(OR(A21="",L$5=""),"",IF(COUNTIFS('組立履歴'!$A$6:$A$15,L$5,'組立履歴'!$B$6:$B$15,B21)=0,0,IF(SUMIFS('組立履歴'!$D$19:$D$48,'組立履歴'!$B$19:$B$48,L$5,'組立履歴'!$G$19:$G$48,C21)=SUMIFS('組立履歴'!$D$6:$D$15,'組立履歴'!$A$6:$A$15,L$5)*D21,0,1)))</x:f>
      </x:c>
      <x:c r="M21" s="21" t="str">
        <x:f>IF(OR(A21="",M$5=""),"",IF(COUNTIFS('組立履歴'!$A$6:$A$15,M$5,'組立履歴'!$B$6:$B$15,B21)=0,0,IF(SUMIFS('組立履歴'!$D$19:$D$48,'組立履歴'!$B$19:$B$48,M$5,'組立履歴'!$G$19:$G$48,C21)=SUMIFS('組立履歴'!$D$6:$D$15,'組立履歴'!$A$6:$A$15,M$5)*D21,0,1)))</x:f>
      </x:c>
      <x:c r="N21" s="21" t="str">
        <x:f>IF(OR(A21="",N$5=""),"",IF(COUNTIFS('組立履歴'!$A$6:$A$15,N$5,'組立履歴'!$B$6:$B$15,B21)=0,0,IF(SUMIFS('組立履歴'!$D$19:$D$48,'組立履歴'!$B$19:$B$48,N$5,'組立履歴'!$G$19:$G$48,C21)=SUMIFS('組立履歴'!$D$6:$D$15,'組立履歴'!$A$6:$A$15,N$5)*D21,0,1)))</x:f>
      </x:c>
      <x:c r="O21" s="21" t="str">
        <x:f>IF(OR(A21="",O$5=""),"",IF(COUNTIFS('組立履歴'!$A$6:$A$15,O$5,'組立履歴'!$B$6:$B$15,B21)=0,0,IF(SUMIFS('組立履歴'!$D$19:$D$48,'組立履歴'!$B$19:$B$48,O$5,'組立履歴'!$G$19:$G$48,C21)=SUMIFS('組立履歴'!$D$6:$D$15,'組立履歴'!$A$6:$A$15,O$5)*D21,0,1)))</x:f>
      </x:c>
      <x:c r="P21" s="21" t="str">
        <x:f>IF(OR(A21="",P$5=""),"",IF(COUNTIFS('組立履歴'!$A$6:$A$15,P$5,'組立履歴'!$B$6:$B$15,B21)=0,0,IF(SUMIFS('組立履歴'!$D$19:$D$48,'組立履歴'!$B$19:$B$48,P$5,'組立履歴'!$G$19:$G$48,C21)=SUMIFS('組立履歴'!$D$6:$D$15,'組立履歴'!$A$6:$A$15,P$5)*D21,0,1)))</x:f>
      </x:c>
    </x:row>
    <x:row r="22" ht="24" customHeight="1">
      <x:c r="A22" s="6"/>
      <x:c r="B22" s="6"/>
      <x:c r="C22" s="6"/>
      <x:c r="D22" s="19"/>
      <x:c r="E22" s="20" t="str">
        <x:f>IF(COUNTA(A22:D22)=0,"",IF(OR(COUNTBLANK(A22:D22)&gt;0,COUNTIFS($A$6:$A$25,A22)&lt;&gt;1,COUNTIFS($B$6:$B$25,B22,$C$6:$C$25,C22)&lt;&gt;1,NOT(ISNUMBER(D22)),IF(ISNUMBER(D22),OR(D22&lt;=0,D22&lt;&gt;INT(D22)),FALSE)),1,0))</x:f>
      </x:c>
      <x:c r="F22" s="21"/>
      <x:c r="G22" s="21" t="str">
        <x:f>IF(OR(A22="",G$5=""),"",IF(COUNTIFS('組立履歴'!$A$6:$A$15,G$5,'組立履歴'!$B$6:$B$15,B22)=0,0,IF(SUMIFS('組立履歴'!$D$19:$D$48,'組立履歴'!$B$19:$B$48,G$5,'組立履歴'!$G$19:$G$48,C22)=SUMIFS('組立履歴'!$D$6:$D$15,'組立履歴'!$A$6:$A$15,G$5)*D22,0,1)))</x:f>
      </x:c>
      <x:c r="H22" s="21" t="str">
        <x:f>IF(OR(A22="",H$5=""),"",IF(COUNTIFS('組立履歴'!$A$6:$A$15,H$5,'組立履歴'!$B$6:$B$15,B22)=0,0,IF(SUMIFS('組立履歴'!$D$19:$D$48,'組立履歴'!$B$19:$B$48,H$5,'組立履歴'!$G$19:$G$48,C22)=SUMIFS('組立履歴'!$D$6:$D$15,'組立履歴'!$A$6:$A$15,H$5)*D22,0,1)))</x:f>
      </x:c>
      <x:c r="I22" s="21" t="str">
        <x:f>IF(OR(A22="",I$5=""),"",IF(COUNTIFS('組立履歴'!$A$6:$A$15,I$5,'組立履歴'!$B$6:$B$15,B22)=0,0,IF(SUMIFS('組立履歴'!$D$19:$D$48,'組立履歴'!$B$19:$B$48,I$5,'組立履歴'!$G$19:$G$48,C22)=SUMIFS('組立履歴'!$D$6:$D$15,'組立履歴'!$A$6:$A$15,I$5)*D22,0,1)))</x:f>
      </x:c>
      <x:c r="J22" s="21" t="str">
        <x:f>IF(OR(A22="",J$5=""),"",IF(COUNTIFS('組立履歴'!$A$6:$A$15,J$5,'組立履歴'!$B$6:$B$15,B22)=0,0,IF(SUMIFS('組立履歴'!$D$19:$D$48,'組立履歴'!$B$19:$B$48,J$5,'組立履歴'!$G$19:$G$48,C22)=SUMIFS('組立履歴'!$D$6:$D$15,'組立履歴'!$A$6:$A$15,J$5)*D22,0,1)))</x:f>
      </x:c>
      <x:c r="K22" s="21" t="str">
        <x:f>IF(OR(A22="",K$5=""),"",IF(COUNTIFS('組立履歴'!$A$6:$A$15,K$5,'組立履歴'!$B$6:$B$15,B22)=0,0,IF(SUMIFS('組立履歴'!$D$19:$D$48,'組立履歴'!$B$19:$B$48,K$5,'組立履歴'!$G$19:$G$48,C22)=SUMIFS('組立履歴'!$D$6:$D$15,'組立履歴'!$A$6:$A$15,K$5)*D22,0,1)))</x:f>
      </x:c>
      <x:c r="L22" s="21" t="str">
        <x:f>IF(OR(A22="",L$5=""),"",IF(COUNTIFS('組立履歴'!$A$6:$A$15,L$5,'組立履歴'!$B$6:$B$15,B22)=0,0,IF(SUMIFS('組立履歴'!$D$19:$D$48,'組立履歴'!$B$19:$B$48,L$5,'組立履歴'!$G$19:$G$48,C22)=SUMIFS('組立履歴'!$D$6:$D$15,'組立履歴'!$A$6:$A$15,L$5)*D22,0,1)))</x:f>
      </x:c>
      <x:c r="M22" s="21" t="str">
        <x:f>IF(OR(A22="",M$5=""),"",IF(COUNTIFS('組立履歴'!$A$6:$A$15,M$5,'組立履歴'!$B$6:$B$15,B22)=0,0,IF(SUMIFS('組立履歴'!$D$19:$D$48,'組立履歴'!$B$19:$B$48,M$5,'組立履歴'!$G$19:$G$48,C22)=SUMIFS('組立履歴'!$D$6:$D$15,'組立履歴'!$A$6:$A$15,M$5)*D22,0,1)))</x:f>
      </x:c>
      <x:c r="N22" s="21" t="str">
        <x:f>IF(OR(A22="",N$5=""),"",IF(COUNTIFS('組立履歴'!$A$6:$A$15,N$5,'組立履歴'!$B$6:$B$15,B22)=0,0,IF(SUMIFS('組立履歴'!$D$19:$D$48,'組立履歴'!$B$19:$B$48,N$5,'組立履歴'!$G$19:$G$48,C22)=SUMIFS('組立履歴'!$D$6:$D$15,'組立履歴'!$A$6:$A$15,N$5)*D22,0,1)))</x:f>
      </x:c>
      <x:c r="O22" s="21" t="str">
        <x:f>IF(OR(A22="",O$5=""),"",IF(COUNTIFS('組立履歴'!$A$6:$A$15,O$5,'組立履歴'!$B$6:$B$15,B22)=0,0,IF(SUMIFS('組立履歴'!$D$19:$D$48,'組立履歴'!$B$19:$B$48,O$5,'組立履歴'!$G$19:$G$48,C22)=SUMIFS('組立履歴'!$D$6:$D$15,'組立履歴'!$A$6:$A$15,O$5)*D22,0,1)))</x:f>
      </x:c>
      <x:c r="P22" s="21" t="str">
        <x:f>IF(OR(A22="",P$5=""),"",IF(COUNTIFS('組立履歴'!$A$6:$A$15,P$5,'組立履歴'!$B$6:$B$15,B22)=0,0,IF(SUMIFS('組立履歴'!$D$19:$D$48,'組立履歴'!$B$19:$B$48,P$5,'組立履歴'!$G$19:$G$48,C22)=SUMIFS('組立履歴'!$D$6:$D$15,'組立履歴'!$A$6:$A$15,P$5)*D22,0,1)))</x:f>
      </x:c>
    </x:row>
    <x:row r="23" ht="24" customHeight="1">
      <x:c r="A23" s="6"/>
      <x:c r="B23" s="6"/>
      <x:c r="C23" s="6"/>
      <x:c r="D23" s="19"/>
      <x:c r="E23" s="20" t="str">
        <x:f>IF(COUNTA(A23:D23)=0,"",IF(OR(COUNTBLANK(A23:D23)&gt;0,COUNTIFS($A$6:$A$25,A23)&lt;&gt;1,COUNTIFS($B$6:$B$25,B23,$C$6:$C$25,C23)&lt;&gt;1,NOT(ISNUMBER(D23)),IF(ISNUMBER(D23),OR(D23&lt;=0,D23&lt;&gt;INT(D23)),FALSE)),1,0))</x:f>
      </x:c>
      <x:c r="F23" s="21"/>
      <x:c r="G23" s="21" t="str">
        <x:f>IF(OR(A23="",G$5=""),"",IF(COUNTIFS('組立履歴'!$A$6:$A$15,G$5,'組立履歴'!$B$6:$B$15,B23)=0,0,IF(SUMIFS('組立履歴'!$D$19:$D$48,'組立履歴'!$B$19:$B$48,G$5,'組立履歴'!$G$19:$G$48,C23)=SUMIFS('組立履歴'!$D$6:$D$15,'組立履歴'!$A$6:$A$15,G$5)*D23,0,1)))</x:f>
      </x:c>
      <x:c r="H23" s="21" t="str">
        <x:f>IF(OR(A23="",H$5=""),"",IF(COUNTIFS('組立履歴'!$A$6:$A$15,H$5,'組立履歴'!$B$6:$B$15,B23)=0,0,IF(SUMIFS('組立履歴'!$D$19:$D$48,'組立履歴'!$B$19:$B$48,H$5,'組立履歴'!$G$19:$G$48,C23)=SUMIFS('組立履歴'!$D$6:$D$15,'組立履歴'!$A$6:$A$15,H$5)*D23,0,1)))</x:f>
      </x:c>
      <x:c r="I23" s="21" t="str">
        <x:f>IF(OR(A23="",I$5=""),"",IF(COUNTIFS('組立履歴'!$A$6:$A$15,I$5,'組立履歴'!$B$6:$B$15,B23)=0,0,IF(SUMIFS('組立履歴'!$D$19:$D$48,'組立履歴'!$B$19:$B$48,I$5,'組立履歴'!$G$19:$G$48,C23)=SUMIFS('組立履歴'!$D$6:$D$15,'組立履歴'!$A$6:$A$15,I$5)*D23,0,1)))</x:f>
      </x:c>
      <x:c r="J23" s="21" t="str">
        <x:f>IF(OR(A23="",J$5=""),"",IF(COUNTIFS('組立履歴'!$A$6:$A$15,J$5,'組立履歴'!$B$6:$B$15,B23)=0,0,IF(SUMIFS('組立履歴'!$D$19:$D$48,'組立履歴'!$B$19:$B$48,J$5,'組立履歴'!$G$19:$G$48,C23)=SUMIFS('組立履歴'!$D$6:$D$15,'組立履歴'!$A$6:$A$15,J$5)*D23,0,1)))</x:f>
      </x:c>
      <x:c r="K23" s="21" t="str">
        <x:f>IF(OR(A23="",K$5=""),"",IF(COUNTIFS('組立履歴'!$A$6:$A$15,K$5,'組立履歴'!$B$6:$B$15,B23)=0,0,IF(SUMIFS('組立履歴'!$D$19:$D$48,'組立履歴'!$B$19:$B$48,K$5,'組立履歴'!$G$19:$G$48,C23)=SUMIFS('組立履歴'!$D$6:$D$15,'組立履歴'!$A$6:$A$15,K$5)*D23,0,1)))</x:f>
      </x:c>
      <x:c r="L23" s="21" t="str">
        <x:f>IF(OR(A23="",L$5=""),"",IF(COUNTIFS('組立履歴'!$A$6:$A$15,L$5,'組立履歴'!$B$6:$B$15,B23)=0,0,IF(SUMIFS('組立履歴'!$D$19:$D$48,'組立履歴'!$B$19:$B$48,L$5,'組立履歴'!$G$19:$G$48,C23)=SUMIFS('組立履歴'!$D$6:$D$15,'組立履歴'!$A$6:$A$15,L$5)*D23,0,1)))</x:f>
      </x:c>
      <x:c r="M23" s="21" t="str">
        <x:f>IF(OR(A23="",M$5=""),"",IF(COUNTIFS('組立履歴'!$A$6:$A$15,M$5,'組立履歴'!$B$6:$B$15,B23)=0,0,IF(SUMIFS('組立履歴'!$D$19:$D$48,'組立履歴'!$B$19:$B$48,M$5,'組立履歴'!$G$19:$G$48,C23)=SUMIFS('組立履歴'!$D$6:$D$15,'組立履歴'!$A$6:$A$15,M$5)*D23,0,1)))</x:f>
      </x:c>
      <x:c r="N23" s="21" t="str">
        <x:f>IF(OR(A23="",N$5=""),"",IF(COUNTIFS('組立履歴'!$A$6:$A$15,N$5,'組立履歴'!$B$6:$B$15,B23)=0,0,IF(SUMIFS('組立履歴'!$D$19:$D$48,'組立履歴'!$B$19:$B$48,N$5,'組立履歴'!$G$19:$G$48,C23)=SUMIFS('組立履歴'!$D$6:$D$15,'組立履歴'!$A$6:$A$15,N$5)*D23,0,1)))</x:f>
      </x:c>
      <x:c r="O23" s="21" t="str">
        <x:f>IF(OR(A23="",O$5=""),"",IF(COUNTIFS('組立履歴'!$A$6:$A$15,O$5,'組立履歴'!$B$6:$B$15,B23)=0,0,IF(SUMIFS('組立履歴'!$D$19:$D$48,'組立履歴'!$B$19:$B$48,O$5,'組立履歴'!$G$19:$G$48,C23)=SUMIFS('組立履歴'!$D$6:$D$15,'組立履歴'!$A$6:$A$15,O$5)*D23,0,1)))</x:f>
      </x:c>
      <x:c r="P23" s="21" t="str">
        <x:f>IF(OR(A23="",P$5=""),"",IF(COUNTIFS('組立履歴'!$A$6:$A$15,P$5,'組立履歴'!$B$6:$B$15,B23)=0,0,IF(SUMIFS('組立履歴'!$D$19:$D$48,'組立履歴'!$B$19:$B$48,P$5,'組立履歴'!$G$19:$G$48,C23)=SUMIFS('組立履歴'!$D$6:$D$15,'組立履歴'!$A$6:$A$15,P$5)*D23,0,1)))</x:f>
      </x:c>
    </x:row>
    <x:row r="24" ht="24" customHeight="1">
      <x:c r="A24" s="6"/>
      <x:c r="B24" s="6"/>
      <x:c r="C24" s="6"/>
      <x:c r="D24" s="19"/>
      <x:c r="E24" s="20" t="str">
        <x:f>IF(COUNTA(A24:D24)=0,"",IF(OR(COUNTBLANK(A24:D24)&gt;0,COUNTIFS($A$6:$A$25,A24)&lt;&gt;1,COUNTIFS($B$6:$B$25,B24,$C$6:$C$25,C24)&lt;&gt;1,NOT(ISNUMBER(D24)),IF(ISNUMBER(D24),OR(D24&lt;=0,D24&lt;&gt;INT(D24)),FALSE)),1,0))</x:f>
      </x:c>
      <x:c r="F24" s="21"/>
      <x:c r="G24" s="21" t="str">
        <x:f>IF(OR(A24="",G$5=""),"",IF(COUNTIFS('組立履歴'!$A$6:$A$15,G$5,'組立履歴'!$B$6:$B$15,B24)=0,0,IF(SUMIFS('組立履歴'!$D$19:$D$48,'組立履歴'!$B$19:$B$48,G$5,'組立履歴'!$G$19:$G$48,C24)=SUMIFS('組立履歴'!$D$6:$D$15,'組立履歴'!$A$6:$A$15,G$5)*D24,0,1)))</x:f>
      </x:c>
      <x:c r="H24" s="21" t="str">
        <x:f>IF(OR(A24="",H$5=""),"",IF(COUNTIFS('組立履歴'!$A$6:$A$15,H$5,'組立履歴'!$B$6:$B$15,B24)=0,0,IF(SUMIFS('組立履歴'!$D$19:$D$48,'組立履歴'!$B$19:$B$48,H$5,'組立履歴'!$G$19:$G$48,C24)=SUMIFS('組立履歴'!$D$6:$D$15,'組立履歴'!$A$6:$A$15,H$5)*D24,0,1)))</x:f>
      </x:c>
      <x:c r="I24" s="21" t="str">
        <x:f>IF(OR(A24="",I$5=""),"",IF(COUNTIFS('組立履歴'!$A$6:$A$15,I$5,'組立履歴'!$B$6:$B$15,B24)=0,0,IF(SUMIFS('組立履歴'!$D$19:$D$48,'組立履歴'!$B$19:$B$48,I$5,'組立履歴'!$G$19:$G$48,C24)=SUMIFS('組立履歴'!$D$6:$D$15,'組立履歴'!$A$6:$A$15,I$5)*D24,0,1)))</x:f>
      </x:c>
      <x:c r="J24" s="21" t="str">
        <x:f>IF(OR(A24="",J$5=""),"",IF(COUNTIFS('組立履歴'!$A$6:$A$15,J$5,'組立履歴'!$B$6:$B$15,B24)=0,0,IF(SUMIFS('組立履歴'!$D$19:$D$48,'組立履歴'!$B$19:$B$48,J$5,'組立履歴'!$G$19:$G$48,C24)=SUMIFS('組立履歴'!$D$6:$D$15,'組立履歴'!$A$6:$A$15,J$5)*D24,0,1)))</x:f>
      </x:c>
      <x:c r="K24" s="21" t="str">
        <x:f>IF(OR(A24="",K$5=""),"",IF(COUNTIFS('組立履歴'!$A$6:$A$15,K$5,'組立履歴'!$B$6:$B$15,B24)=0,0,IF(SUMIFS('組立履歴'!$D$19:$D$48,'組立履歴'!$B$19:$B$48,K$5,'組立履歴'!$G$19:$G$48,C24)=SUMIFS('組立履歴'!$D$6:$D$15,'組立履歴'!$A$6:$A$15,K$5)*D24,0,1)))</x:f>
      </x:c>
      <x:c r="L24" s="21" t="str">
        <x:f>IF(OR(A24="",L$5=""),"",IF(COUNTIFS('組立履歴'!$A$6:$A$15,L$5,'組立履歴'!$B$6:$B$15,B24)=0,0,IF(SUMIFS('組立履歴'!$D$19:$D$48,'組立履歴'!$B$19:$B$48,L$5,'組立履歴'!$G$19:$G$48,C24)=SUMIFS('組立履歴'!$D$6:$D$15,'組立履歴'!$A$6:$A$15,L$5)*D24,0,1)))</x:f>
      </x:c>
      <x:c r="M24" s="21" t="str">
        <x:f>IF(OR(A24="",M$5=""),"",IF(COUNTIFS('組立履歴'!$A$6:$A$15,M$5,'組立履歴'!$B$6:$B$15,B24)=0,0,IF(SUMIFS('組立履歴'!$D$19:$D$48,'組立履歴'!$B$19:$B$48,M$5,'組立履歴'!$G$19:$G$48,C24)=SUMIFS('組立履歴'!$D$6:$D$15,'組立履歴'!$A$6:$A$15,M$5)*D24,0,1)))</x:f>
      </x:c>
      <x:c r="N24" s="21" t="str">
        <x:f>IF(OR(A24="",N$5=""),"",IF(COUNTIFS('組立履歴'!$A$6:$A$15,N$5,'組立履歴'!$B$6:$B$15,B24)=0,0,IF(SUMIFS('組立履歴'!$D$19:$D$48,'組立履歴'!$B$19:$B$48,N$5,'組立履歴'!$G$19:$G$48,C24)=SUMIFS('組立履歴'!$D$6:$D$15,'組立履歴'!$A$6:$A$15,N$5)*D24,0,1)))</x:f>
      </x:c>
      <x:c r="O24" s="21" t="str">
        <x:f>IF(OR(A24="",O$5=""),"",IF(COUNTIFS('組立履歴'!$A$6:$A$15,O$5,'組立履歴'!$B$6:$B$15,B24)=0,0,IF(SUMIFS('組立履歴'!$D$19:$D$48,'組立履歴'!$B$19:$B$48,O$5,'組立履歴'!$G$19:$G$48,C24)=SUMIFS('組立履歴'!$D$6:$D$15,'組立履歴'!$A$6:$A$15,O$5)*D24,0,1)))</x:f>
      </x:c>
      <x:c r="P24" s="21" t="str">
        <x:f>IF(OR(A24="",P$5=""),"",IF(COUNTIFS('組立履歴'!$A$6:$A$15,P$5,'組立履歴'!$B$6:$B$15,B24)=0,0,IF(SUMIFS('組立履歴'!$D$19:$D$48,'組立履歴'!$B$19:$B$48,P$5,'組立履歴'!$G$19:$G$48,C24)=SUMIFS('組立履歴'!$D$6:$D$15,'組立履歴'!$A$6:$A$15,P$5)*D24,0,1)))</x:f>
      </x:c>
    </x:row>
    <x:row r="25" ht="24" customHeight="1">
      <x:c r="A25" s="6"/>
      <x:c r="B25" s="6"/>
      <x:c r="C25" s="6"/>
      <x:c r="D25" s="19"/>
      <x:c r="E25" s="20" t="str">
        <x:f>IF(COUNTA(A25:D25)=0,"",IF(OR(COUNTBLANK(A25:D25)&gt;0,COUNTIFS($A$6:$A$25,A25)&lt;&gt;1,COUNTIFS($B$6:$B$25,B25,$C$6:$C$25,C25)&lt;&gt;1,NOT(ISNUMBER(D25)),IF(ISNUMBER(D25),OR(D25&lt;=0,D25&lt;&gt;INT(D25)),FALSE)),1,0))</x:f>
      </x:c>
      <x:c r="F25" s="21"/>
      <x:c r="G25" s="21" t="str">
        <x:f>IF(OR(A25="",G$5=""),"",IF(COUNTIFS('組立履歴'!$A$6:$A$15,G$5,'組立履歴'!$B$6:$B$15,B25)=0,0,IF(SUMIFS('組立履歴'!$D$19:$D$48,'組立履歴'!$B$19:$B$48,G$5,'組立履歴'!$G$19:$G$48,C25)=SUMIFS('組立履歴'!$D$6:$D$15,'組立履歴'!$A$6:$A$15,G$5)*D25,0,1)))</x:f>
      </x:c>
      <x:c r="H25" s="21" t="str">
        <x:f>IF(OR(A25="",H$5=""),"",IF(COUNTIFS('組立履歴'!$A$6:$A$15,H$5,'組立履歴'!$B$6:$B$15,B25)=0,0,IF(SUMIFS('組立履歴'!$D$19:$D$48,'組立履歴'!$B$19:$B$48,H$5,'組立履歴'!$G$19:$G$48,C25)=SUMIFS('組立履歴'!$D$6:$D$15,'組立履歴'!$A$6:$A$15,H$5)*D25,0,1)))</x:f>
      </x:c>
      <x:c r="I25" s="21" t="str">
        <x:f>IF(OR(A25="",I$5=""),"",IF(COUNTIFS('組立履歴'!$A$6:$A$15,I$5,'組立履歴'!$B$6:$B$15,B25)=0,0,IF(SUMIFS('組立履歴'!$D$19:$D$48,'組立履歴'!$B$19:$B$48,I$5,'組立履歴'!$G$19:$G$48,C25)=SUMIFS('組立履歴'!$D$6:$D$15,'組立履歴'!$A$6:$A$15,I$5)*D25,0,1)))</x:f>
      </x:c>
      <x:c r="J25" s="21" t="str">
        <x:f>IF(OR(A25="",J$5=""),"",IF(COUNTIFS('組立履歴'!$A$6:$A$15,J$5,'組立履歴'!$B$6:$B$15,B25)=0,0,IF(SUMIFS('組立履歴'!$D$19:$D$48,'組立履歴'!$B$19:$B$48,J$5,'組立履歴'!$G$19:$G$48,C25)=SUMIFS('組立履歴'!$D$6:$D$15,'組立履歴'!$A$6:$A$15,J$5)*D25,0,1)))</x:f>
      </x:c>
      <x:c r="K25" s="21" t="str">
        <x:f>IF(OR(A25="",K$5=""),"",IF(COUNTIFS('組立履歴'!$A$6:$A$15,K$5,'組立履歴'!$B$6:$B$15,B25)=0,0,IF(SUMIFS('組立履歴'!$D$19:$D$48,'組立履歴'!$B$19:$B$48,K$5,'組立履歴'!$G$19:$G$48,C25)=SUMIFS('組立履歴'!$D$6:$D$15,'組立履歴'!$A$6:$A$15,K$5)*D25,0,1)))</x:f>
      </x:c>
      <x:c r="L25" s="21" t="str">
        <x:f>IF(OR(A25="",L$5=""),"",IF(COUNTIFS('組立履歴'!$A$6:$A$15,L$5,'組立履歴'!$B$6:$B$15,B25)=0,0,IF(SUMIFS('組立履歴'!$D$19:$D$48,'組立履歴'!$B$19:$B$48,L$5,'組立履歴'!$G$19:$G$48,C25)=SUMIFS('組立履歴'!$D$6:$D$15,'組立履歴'!$A$6:$A$15,L$5)*D25,0,1)))</x:f>
      </x:c>
      <x:c r="M25" s="21" t="str">
        <x:f>IF(OR(A25="",M$5=""),"",IF(COUNTIFS('組立履歴'!$A$6:$A$15,M$5,'組立履歴'!$B$6:$B$15,B25)=0,0,IF(SUMIFS('組立履歴'!$D$19:$D$48,'組立履歴'!$B$19:$B$48,M$5,'組立履歴'!$G$19:$G$48,C25)=SUMIFS('組立履歴'!$D$6:$D$15,'組立履歴'!$A$6:$A$15,M$5)*D25,0,1)))</x:f>
      </x:c>
      <x:c r="N25" s="21" t="str">
        <x:f>IF(OR(A25="",N$5=""),"",IF(COUNTIFS('組立履歴'!$A$6:$A$15,N$5,'組立履歴'!$B$6:$B$15,B25)=0,0,IF(SUMIFS('組立履歴'!$D$19:$D$48,'組立履歴'!$B$19:$B$48,N$5,'組立履歴'!$G$19:$G$48,C25)=SUMIFS('組立履歴'!$D$6:$D$15,'組立履歴'!$A$6:$A$15,N$5)*D25,0,1)))</x:f>
      </x:c>
      <x:c r="O25" s="21" t="str">
        <x:f>IF(OR(A25="",O$5=""),"",IF(COUNTIFS('組立履歴'!$A$6:$A$15,O$5,'組立履歴'!$B$6:$B$15,B25)=0,0,IF(SUMIFS('組立履歴'!$D$19:$D$48,'組立履歴'!$B$19:$B$48,O$5,'組立履歴'!$G$19:$G$48,C25)=SUMIFS('組立履歴'!$D$6:$D$15,'組立履歴'!$A$6:$A$15,O$5)*D25,0,1)))</x:f>
      </x:c>
      <x:c r="P25" s="21" t="str">
        <x:f>IF(OR(A25="",P$5=""),"",IF(COUNTIFS('組立履歴'!$A$6:$A$15,P$5,'組立履歴'!$B$6:$B$15,B25)=0,0,IF(SUMIFS('組立履歴'!$D$19:$D$48,'組立履歴'!$B$19:$B$48,P$5,'組立履歴'!$G$19:$G$48,C25)=SUMIFS('組立履歴'!$D$6:$D$15,'組立履歴'!$A$6:$A$15,P$5)*D25,0,1)))</x:f>
      </x:c>
    </x:row>
    <x:row r="26" ht="24" customHeight="1">
      <x:c r="A26" s="2"/>
      <x:c r="B26" s="2"/>
      <x:c r="C26" s="2"/>
      <x:c r="D26" s="2"/>
      <x:c r="E26" s="2"/>
      <x:c r="F26" s="2"/>
      <x:c r="G26" s="2"/>
      <x:c r="H26" s="2"/>
      <x:c r="I26" s="2"/>
      <x:c r="J26" s="2"/>
      <x:c r="K26" s="2"/>
      <x:c r="L26" s="2"/>
      <x:c r="M26" s="2"/>
      <x:c r="N26" s="2"/>
      <x:c r="O26" s="2"/>
      <x:c r="P26" s="2"/>
    </x:row>
    <x:row r="27" ht="50" customHeight="1">
      <x:c r="A27" s="2"/>
      <x:c r="B27" s="2"/>
      <x:c r="C27" s="2"/>
      <x:c r="D27" s="2"/>
      <x:c r="E27" s="2"/>
      <x:c r="F27" s="2"/>
      <x:c r="G27" s="5" t="str">
        <x:v>組立主記録は一行一組、使用行は部材ロットと組立バッチの関連です。同一部材を分けて使用する場合は別行にします。構成確認は必要量と全使用量を比較します。</x:v>
      </x:c>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G27:P28"/>
  </x:mergeCells>
  <x:conditionalFormatting sqref="E6:E25">
    <x:cfRule type="cellIs" dxfId="1" priority="1" operator="greaterThan">
      <x:formula>0</x:formula>
    </x:cfRule>
  </x:conditionalFormatting>
  <x:conditionalFormatting sqref="G6:P25">
    <x:cfRule type="cellIs" dxfId="2" priority="2" operator="greaterThan">
      <x:formula>0</x:formula>
    </x:cfRule>
  </x:conditionalFormatting>
  <x:pageMargins left="0.7" right="0.7" top="0.75" bottom="0.75" header="0.3" footer="0.3"/>
  <x:tableParts count="1">
    <x:tablePart xmlns:r="http://schemas.openxmlformats.org/officeDocument/2006/relationships" r:id="R98002a5fea7d47cb"/>
  </x:tableParts>
</x:worksheet>
</file>

<file path=xl/worksheets/sheet5.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組立履歴</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組立バッチ識別子</x:v>
      </x:c>
      <x:c r="B5" s="16" t="str">
        <x:v>贈答箱の改訂</x:v>
      </x:c>
      <x:c r="C5" s="16" t="str">
        <x:v>倉庫</x:v>
      </x:c>
      <x:c r="D5" s="16" t="str">
        <x:v>組立数量</x:v>
      </x:c>
      <x:c r="E5" s="16" t="str">
        <x:v>組立日</x:v>
      </x:c>
      <x:c r="F5" s="16" t="str">
        <x:v>元記録</x:v>
      </x:c>
      <x:c r="G5" s="16" t="str">
        <x:v>品質担当</x:v>
      </x:c>
      <x:c r="H5" s="16" t="str">
        <x:v>入力異常</x:v>
      </x:c>
      <x:c r="I5" s="16" t="str">
        <x:v>影響組</x:v>
      </x:c>
      <x:c r="J5" s="17" t="str">
        <x:v>隔離部材行数</x:v>
      </x:c>
      <x:c r="K5" s="2"/>
      <x:c r="L5" s="2"/>
      <x:c r="M5" s="2"/>
      <x:c r="N5" s="2"/>
      <x:c r="O5" s="2"/>
      <x:c r="P5" s="2"/>
    </x:row>
    <x:row r="6" ht="24" customHeight="1">
      <x:c r="A6" s="6" t="str">
        <x:v>AS-01</x:v>
      </x:c>
      <x:c r="B6" s="6" t="str">
        <x:v>KIT-R1</x:v>
      </x:c>
      <x:c r="C6" s="6" t="str">
        <x:v>WH-A</x:v>
      </x:c>
      <x:c r="D6" s="19" t="n">
        <x:v>40</x:v>
      </x:c>
      <x:c r="E6" s="22" t="d">
        <x:v>2027-01-02T00:00:00.000Z</x:v>
      </x:c>
      <x:c r="F6" s="6" t="str">
        <x:v>ASM-E01</x:v>
      </x:c>
      <x:c r="G6" s="6" t="str">
        <x:v>QUALITY-1</x:v>
      </x:c>
      <x:c r="H6" s="18" t="n">
        <x:f>IF(COUNTA(A6:G6)=0,"",IF(OR(COUNTBLANK(A6:G6)&gt;0,COUNTIFS($A$6:$A$15,A6)&lt;&gt;1,COUNTIFS('構成表'!$B$6:$B$25,B6)=0,NOT(ISNUMBER(D6)),IF(ISNUMBER(D6),OR(D6&lt;0,D6&lt;&gt;INT(D6)),FALSE),NOT(ISNUMBER(E6))),1,0))</x:f>
        <x:v>0</x:v>
      </x:c>
      <x:c r="I6" s="18" t="n">
        <x:f>IF(COUNTA(A6:G6)=0,"",IF(COUNTIFS($B$19:$B$48,A6,$C$19:$C$48,'影響範囲検索'!$B$5)&gt;0,1,0))</x:f>
        <x:v>1</x:v>
      </x:c>
      <x:c r="J6" s="18" t="n">
        <x:f>IF(COUNTA(A6:G6)=0,"",COUNTIFS($B$19:$B$48,A6,$H$19:$H$48,"隔離"))</x:f>
        <x:v>1</x:v>
      </x:c>
      <x:c r="K6" s="2"/>
      <x:c r="L6" s="2"/>
      <x:c r="M6" s="2"/>
      <x:c r="N6" s="2"/>
      <x:c r="O6" s="2"/>
      <x:c r="P6" s="2"/>
    </x:row>
    <x:row r="7" ht="24" customHeight="1">
      <x:c r="A7" s="6" t="str">
        <x:v>AS-02</x:v>
      </x:c>
      <x:c r="B7" s="6" t="str">
        <x:v>KIT-R2</x:v>
      </x:c>
      <x:c r="C7" s="6" t="str">
        <x:v>WH-B</x:v>
      </x:c>
      <x:c r="D7" s="19" t="n">
        <x:v>30</x:v>
      </x:c>
      <x:c r="E7" s="22" t="d">
        <x:v>2027-01-03T00:00:00.000Z</x:v>
      </x:c>
      <x:c r="F7" s="6" t="str">
        <x:v>ASM-E02</x:v>
      </x:c>
      <x:c r="G7" s="6" t="str">
        <x:v>QUALITY-1</x:v>
      </x:c>
      <x:c r="H7" s="18" t="n">
        <x:f>IF(COUNTA(A7:G7)=0,"",IF(OR(COUNTBLANK(A7:G7)&gt;0,COUNTIFS($A$6:$A$15,A7)&lt;&gt;1,COUNTIFS('構成表'!$B$6:$B$25,B7)=0,NOT(ISNUMBER(D7)),IF(ISNUMBER(D7),OR(D7&lt;0,D7&lt;&gt;INT(D7)),FALSE),NOT(ISNUMBER(E7))),1,0))</x:f>
        <x:v>0</x:v>
      </x:c>
      <x:c r="I7" s="18" t="n">
        <x:f>IF(COUNTA(A7:G7)=0,"",IF(COUNTIFS($B$19:$B$48,A7,$C$19:$C$48,'影響範囲検索'!$B$5)&gt;0,1,0))</x:f>
        <x:v>1</x:v>
      </x:c>
      <x:c r="J7" s="18" t="n">
        <x:f>IF(COUNTA(A7:G7)=0,"",COUNTIFS($B$19:$B$48,A7,$H$19:$H$48,"隔離"))</x:f>
        <x:v>1</x:v>
      </x:c>
      <x:c r="K7" s="2"/>
      <x:c r="L7" s="2"/>
      <x:c r="M7" s="2"/>
      <x:c r="N7" s="2"/>
      <x:c r="O7" s="2"/>
      <x:c r="P7" s="2"/>
    </x:row>
    <x:row r="8" ht="24" customHeight="1">
      <x:c r="A8" s="6" t="str">
        <x:v>AS-03</x:v>
      </x:c>
      <x:c r="B8" s="6" t="str">
        <x:v>KIT-R2</x:v>
      </x:c>
      <x:c r="C8" s="6" t="str">
        <x:v>WH-C</x:v>
      </x:c>
      <x:c r="D8" s="19" t="n">
        <x:v>20</x:v>
      </x:c>
      <x:c r="E8" s="22" t="d">
        <x:v>2027-01-04T00:00:00.000Z</x:v>
      </x:c>
      <x:c r="F8" s="6" t="str">
        <x:v>ASM-E03</x:v>
      </x:c>
      <x:c r="G8" s="6" t="str">
        <x:v>QUALITY-1</x:v>
      </x:c>
      <x:c r="H8" s="18" t="n">
        <x:f>IF(COUNTA(A8:G8)=0,"",IF(OR(COUNTBLANK(A8:G8)&gt;0,COUNTIFS($A$6:$A$15,A8)&lt;&gt;1,COUNTIFS('構成表'!$B$6:$B$25,B8)=0,NOT(ISNUMBER(D8)),IF(ISNUMBER(D8),OR(D8&lt;0,D8&lt;&gt;INT(D8)),FALSE),NOT(ISNUMBER(E8))),1,0))</x:f>
        <x:v>0</x:v>
      </x:c>
      <x:c r="I8" s="18" t="n">
        <x:f>IF(COUNTA(A8:G8)=0,"",IF(COUNTIFS($B$19:$B$48,A8,$C$19:$C$48,'影響範囲検索'!$B$5)&gt;0,1,0))</x:f>
        <x:v>1</x:v>
      </x:c>
      <x:c r="J8" s="18" t="n">
        <x:f>IF(COUNTA(A8:G8)=0,"",COUNTIFS($B$19:$B$48,A8,$H$19:$H$48,"隔離"))</x:f>
        <x:v>1</x:v>
      </x:c>
      <x:c r="K8" s="2"/>
      <x:c r="L8" s="2"/>
      <x:c r="M8" s="2"/>
      <x:c r="N8" s="2"/>
      <x:c r="O8" s="2"/>
      <x:c r="P8" s="2"/>
    </x:row>
    <x:row r="9" ht="24" customHeight="1">
      <x:c r="A9" s="6" t="str">
        <x:v>AS-04</x:v>
      </x:c>
      <x:c r="B9" s="6" t="str">
        <x:v>KIT-R1</x:v>
      </x:c>
      <x:c r="C9" s="6" t="str">
        <x:v>WH-A</x:v>
      </x:c>
      <x:c r="D9" s="19" t="n">
        <x:v>10</x:v>
      </x:c>
      <x:c r="E9" s="22" t="d">
        <x:v>2027-01-05T00:00:00.000Z</x:v>
      </x:c>
      <x:c r="F9" s="6" t="str">
        <x:v>ASM-E04</x:v>
      </x:c>
      <x:c r="G9" s="6" t="str">
        <x:v>QUALITY-1</x:v>
      </x:c>
      <x:c r="H9" s="18" t="n">
        <x:f>IF(COUNTA(A9:G9)=0,"",IF(OR(COUNTBLANK(A9:G9)&gt;0,COUNTIFS($A$6:$A$15,A9)&lt;&gt;1,COUNTIFS('構成表'!$B$6:$B$25,B9)=0,NOT(ISNUMBER(D9)),IF(ISNUMBER(D9),OR(D9&lt;0,D9&lt;&gt;INT(D9)),FALSE),NOT(ISNUMBER(E9))),1,0))</x:f>
        <x:v>0</x:v>
      </x:c>
      <x:c r="I9" s="18" t="n">
        <x:f>IF(COUNTA(A9:G9)=0,"",IF(COUNTIFS($B$19:$B$48,A9,$C$19:$C$48,'影響範囲検索'!$B$5)&gt;0,1,0))</x:f>
        <x:v>0</x:v>
      </x:c>
      <x:c r="J9" s="18" t="n">
        <x:f>IF(COUNTA(A9:G9)=0,"",COUNTIFS($B$19:$B$48,A9,$H$19:$H$48,"隔離"))</x:f>
        <x:v>0</x:v>
      </x:c>
      <x:c r="K9" s="2"/>
      <x:c r="L9" s="2"/>
      <x:c r="M9" s="2"/>
      <x:c r="N9" s="2"/>
      <x:c r="O9" s="2"/>
      <x:c r="P9" s="2"/>
    </x:row>
    <x:row r="10" ht="24" customHeight="1">
      <x:c r="A10" s="6"/>
      <x:c r="B10" s="6"/>
      <x:c r="C10" s="6"/>
      <x:c r="D10" s="19"/>
      <x:c r="E10" s="22"/>
      <x:c r="F10" s="6"/>
      <x:c r="G10" s="6"/>
      <x:c r="H10" s="18" t="str">
        <x:f>IF(COUNTA(A10:G10)=0,"",IF(OR(COUNTBLANK(A10:G10)&gt;0,COUNTIFS($A$6:$A$15,A10)&lt;&gt;1,COUNTIFS('構成表'!$B$6:$B$25,B10)=0,NOT(ISNUMBER(D10)),IF(ISNUMBER(D10),OR(D10&lt;0,D10&lt;&gt;INT(D10)),FALSE),NOT(ISNUMBER(E10))),1,0))</x:f>
      </x:c>
      <x:c r="I10" s="18" t="str">
        <x:f>IF(COUNTA(A10:G10)=0,"",IF(COUNTIFS($B$19:$B$48,A10,$C$19:$C$48,'影響範囲検索'!$B$5)&gt;0,1,0))</x:f>
      </x:c>
      <x:c r="J10" s="18" t="str">
        <x:f>IF(COUNTA(A10:G10)=0,"",COUNTIFS($B$19:$B$48,A10,$H$19:$H$48,"隔離"))</x:f>
      </x:c>
      <x:c r="K10" s="2"/>
      <x:c r="L10" s="2"/>
      <x:c r="M10" s="2"/>
      <x:c r="N10" s="2"/>
      <x:c r="O10" s="2"/>
      <x:c r="P10" s="2"/>
    </x:row>
    <x:row r="11" ht="24" customHeight="1">
      <x:c r="A11" s="6"/>
      <x:c r="B11" s="6"/>
      <x:c r="C11" s="6"/>
      <x:c r="D11" s="19"/>
      <x:c r="E11" s="22"/>
      <x:c r="F11" s="6"/>
      <x:c r="G11" s="6"/>
      <x:c r="H11" s="18" t="str">
        <x:f>IF(COUNTA(A11:G11)=0,"",IF(OR(COUNTBLANK(A11:G11)&gt;0,COUNTIFS($A$6:$A$15,A11)&lt;&gt;1,COUNTIFS('構成表'!$B$6:$B$25,B11)=0,NOT(ISNUMBER(D11)),IF(ISNUMBER(D11),OR(D11&lt;0,D11&lt;&gt;INT(D11)),FALSE),NOT(ISNUMBER(E11))),1,0))</x:f>
      </x:c>
      <x:c r="I11" s="18" t="str">
        <x:f>IF(COUNTA(A11:G11)=0,"",IF(COUNTIFS($B$19:$B$48,A11,$C$19:$C$48,'影響範囲検索'!$B$5)&gt;0,1,0))</x:f>
      </x:c>
      <x:c r="J11" s="18" t="str">
        <x:f>IF(COUNTA(A11:G11)=0,"",COUNTIFS($B$19:$B$48,A11,$H$19:$H$48,"隔離"))</x:f>
      </x:c>
      <x:c r="K11" s="2"/>
      <x:c r="L11" s="2"/>
      <x:c r="M11" s="2"/>
      <x:c r="N11" s="2"/>
      <x:c r="O11" s="2"/>
      <x:c r="P11" s="2"/>
    </x:row>
    <x:row r="12" ht="24" customHeight="1">
      <x:c r="A12" s="6"/>
      <x:c r="B12" s="6"/>
      <x:c r="C12" s="6"/>
      <x:c r="D12" s="19"/>
      <x:c r="E12" s="22"/>
      <x:c r="F12" s="6"/>
      <x:c r="G12" s="6"/>
      <x:c r="H12" s="18" t="str">
        <x:f>IF(COUNTA(A12:G12)=0,"",IF(OR(COUNTBLANK(A12:G12)&gt;0,COUNTIFS($A$6:$A$15,A12)&lt;&gt;1,COUNTIFS('構成表'!$B$6:$B$25,B12)=0,NOT(ISNUMBER(D12)),IF(ISNUMBER(D12),OR(D12&lt;0,D12&lt;&gt;INT(D12)),FALSE),NOT(ISNUMBER(E12))),1,0))</x:f>
      </x:c>
      <x:c r="I12" s="18" t="str">
        <x:f>IF(COUNTA(A12:G12)=0,"",IF(COUNTIFS($B$19:$B$48,A12,$C$19:$C$48,'影響範囲検索'!$B$5)&gt;0,1,0))</x:f>
      </x:c>
      <x:c r="J12" s="18" t="str">
        <x:f>IF(COUNTA(A12:G12)=0,"",COUNTIFS($B$19:$B$48,A12,$H$19:$H$48,"隔離"))</x:f>
      </x:c>
      <x:c r="K12" s="2"/>
      <x:c r="L12" s="2"/>
      <x:c r="M12" s="2"/>
      <x:c r="N12" s="2"/>
      <x:c r="O12" s="2"/>
      <x:c r="P12" s="2"/>
    </x:row>
    <x:row r="13" ht="24" customHeight="1">
      <x:c r="A13" s="6"/>
      <x:c r="B13" s="6"/>
      <x:c r="C13" s="6"/>
      <x:c r="D13" s="19"/>
      <x:c r="E13" s="22"/>
      <x:c r="F13" s="6"/>
      <x:c r="G13" s="6"/>
      <x:c r="H13" s="18" t="str">
        <x:f>IF(COUNTA(A13:G13)=0,"",IF(OR(COUNTBLANK(A13:G13)&gt;0,COUNTIFS($A$6:$A$15,A13)&lt;&gt;1,COUNTIFS('構成表'!$B$6:$B$25,B13)=0,NOT(ISNUMBER(D13)),IF(ISNUMBER(D13),OR(D13&lt;0,D13&lt;&gt;INT(D13)),FALSE),NOT(ISNUMBER(E13))),1,0))</x:f>
      </x:c>
      <x:c r="I13" s="18" t="str">
        <x:f>IF(COUNTA(A13:G13)=0,"",IF(COUNTIFS($B$19:$B$48,A13,$C$19:$C$48,'影響範囲検索'!$B$5)&gt;0,1,0))</x:f>
      </x:c>
      <x:c r="J13" s="18" t="str">
        <x:f>IF(COUNTA(A13:G13)=0,"",COUNTIFS($B$19:$B$48,A13,$H$19:$H$48,"隔離"))</x:f>
      </x:c>
      <x:c r="K13" s="2"/>
      <x:c r="L13" s="2"/>
      <x:c r="M13" s="2"/>
      <x:c r="N13" s="2"/>
      <x:c r="O13" s="2"/>
      <x:c r="P13" s="2"/>
    </x:row>
    <x:row r="14" ht="24" customHeight="1">
      <x:c r="A14" s="6"/>
      <x:c r="B14" s="6"/>
      <x:c r="C14" s="6"/>
      <x:c r="D14" s="19"/>
      <x:c r="E14" s="22"/>
      <x:c r="F14" s="6"/>
      <x:c r="G14" s="6"/>
      <x:c r="H14" s="18" t="str">
        <x:f>IF(COUNTA(A14:G14)=0,"",IF(OR(COUNTBLANK(A14:G14)&gt;0,COUNTIFS($A$6:$A$15,A14)&lt;&gt;1,COUNTIFS('構成表'!$B$6:$B$25,B14)=0,NOT(ISNUMBER(D14)),IF(ISNUMBER(D14),OR(D14&lt;0,D14&lt;&gt;INT(D14)),FALSE),NOT(ISNUMBER(E14))),1,0))</x:f>
      </x:c>
      <x:c r="I14" s="18" t="str">
        <x:f>IF(COUNTA(A14:G14)=0,"",IF(COUNTIFS($B$19:$B$48,A14,$C$19:$C$48,'影響範囲検索'!$B$5)&gt;0,1,0))</x:f>
      </x:c>
      <x:c r="J14" s="18" t="str">
        <x:f>IF(COUNTA(A14:G14)=0,"",COUNTIFS($B$19:$B$48,A14,$H$19:$H$48,"隔離"))</x:f>
      </x:c>
      <x:c r="K14" s="2"/>
      <x:c r="L14" s="2"/>
      <x:c r="M14" s="2"/>
      <x:c r="N14" s="2"/>
      <x:c r="O14" s="2"/>
      <x:c r="P14" s="2"/>
    </x:row>
    <x:row r="15" ht="24" customHeight="1">
      <x:c r="A15" s="6"/>
      <x:c r="B15" s="6"/>
      <x:c r="C15" s="6"/>
      <x:c r="D15" s="19"/>
      <x:c r="E15" s="22"/>
      <x:c r="F15" s="6"/>
      <x:c r="G15" s="6"/>
      <x:c r="H15" s="18" t="str">
        <x:f>IF(COUNTA(A15:G15)=0,"",IF(OR(COUNTBLANK(A15:G15)&gt;0,COUNTIFS($A$6:$A$15,A15)&lt;&gt;1,COUNTIFS('構成表'!$B$6:$B$25,B15)=0,NOT(ISNUMBER(D15)),IF(ISNUMBER(D15),OR(D15&lt;0,D15&lt;&gt;INT(D15)),FALSE),NOT(ISNUMBER(E15))),1,0))</x:f>
      </x:c>
      <x:c r="I15" s="18" t="str">
        <x:f>IF(COUNTA(A15:G15)=0,"",IF(COUNTIFS($B$19:$B$48,A15,$C$19:$C$48,'影響範囲検索'!$B$5)&gt;0,1,0))</x:f>
      </x:c>
      <x:c r="J15" s="18" t="str">
        <x:f>IF(COUNTA(A15:G15)=0,"",COUNTIFS($B$19:$B$48,A15,$H$19:$H$48,"隔離"))</x:f>
      </x:c>
      <x:c r="K15" s="2"/>
      <x:c r="L15" s="2"/>
      <x:c r="M15" s="2"/>
      <x:c r="N15" s="2"/>
      <x:c r="O15" s="2"/>
      <x:c r="P15" s="2"/>
    </x:row>
    <x:row r="16" ht="24" customHeight="1">
      <x:c r="A16" s="2"/>
      <x:c r="B16" s="2"/>
      <x:c r="C16" s="2"/>
      <x:c r="D16" s="2"/>
      <x:c r="E16" s="2"/>
      <x:c r="F16" s="2"/>
      <x:c r="G16" s="2"/>
      <x:c r="H16" s="2"/>
      <x:c r="I16" s="2"/>
      <x:c r="J16" s="2"/>
      <x:c r="K16" s="2"/>
      <x:c r="L16" s="2"/>
      <x:c r="M16" s="2"/>
      <x:c r="N16" s="2"/>
      <x:c r="O16" s="2"/>
      <x:c r="P16" s="2"/>
    </x:row>
    <x:row r="17" ht="24" customHeight="1">
      <x:c r="A17" s="2"/>
      <x:c r="B17" s="2"/>
      <x:c r="C17" s="2"/>
      <x:c r="D17" s="2"/>
      <x:c r="E17" s="2"/>
      <x:c r="F17" s="2"/>
      <x:c r="G17" s="2"/>
      <x:c r="H17" s="2"/>
      <x:c r="I17" s="2"/>
      <x:c r="J17" s="2"/>
      <x:c r="K17" s="2"/>
      <x:c r="L17" s="2"/>
      <x:c r="M17" s="2"/>
      <x:c r="N17" s="2"/>
      <x:c r="O17" s="2"/>
      <x:c r="P17" s="2"/>
    </x:row>
    <x:row r="18" ht="44" customHeight="1">
      <x:c r="A18" s="15" t="str">
        <x:v>使用行識別子</x:v>
      </x:c>
      <x:c r="B18" s="16" t="str">
        <x:v>組立バッチ識別子</x:v>
      </x:c>
      <x:c r="C18" s="16" t="str">
        <x:v>部材ロット</x:v>
      </x:c>
      <x:c r="D18" s="16" t="str">
        <x:v>部材数量</x:v>
      </x:c>
      <x:c r="E18" s="16" t="str">
        <x:v>現地の受入表示</x:v>
      </x:c>
      <x:c r="F18" s="16" t="str">
        <x:v>元記録</x:v>
      </x:c>
      <x:c r="G18" s="16" t="str">
        <x:v>品目識別子</x:v>
      </x:c>
      <x:c r="H18" s="16" t="str">
        <x:v>部材状態</x:v>
      </x:c>
      <x:c r="I18" s="16" t="str">
        <x:v>入力異常</x:v>
      </x:c>
      <x:c r="J18" s="16" t="str">
        <x:v>検索対象一致</x:v>
      </x:c>
      <x:c r="K18" s="16" t="str">
        <x:v>贈答箱の改訂</x:v>
      </x:c>
      <x:c r="L18" s="17" t="str">
        <x:v>倉庫</x:v>
      </x:c>
      <x:c r="M18" s="2"/>
      <x:c r="N18" s="2"/>
      <x:c r="O18" s="2"/>
      <x:c r="P18" s="2"/>
    </x:row>
    <x:row r="19" ht="24" customHeight="1">
      <x:c r="A19" s="6" t="str">
        <x:v>U01</x:v>
      </x:c>
      <x:c r="B19" s="6" t="str">
        <x:v>AS-01</x:v>
      </x:c>
      <x:c r="C19" s="6" t="str">
        <x:v>LOT-A</x:v>
      </x:c>
      <x:c r="D19" s="19" t="n">
        <x:v>40</x:v>
      </x:c>
      <x:c r="E19" s="6" t="str">
        <x:v>A-001</x:v>
      </x:c>
      <x:c r="F19" s="6" t="str">
        <x:v>USE-E01</x:v>
      </x:c>
      <x:c r="G19" s="18" t="str">
        <x:f>IF(COUNTA(A19:F19)=0,"",IF(COUNTIFS('部材ロット'!$A$6:$A$25,C19)=1,INDEX('部材ロット'!$D$6:$D$25,MATCH(C19,'部材ロット'!$A$6:$A$25,0)),""))</x:f>
        <x:v>BTL</x:v>
      </x:c>
      <x:c r="H19" s="18" t="str">
        <x:f>IF(COUNTA(A19:F19)=0,"",IF(COUNTIFS('部材ロット'!$A$6:$A$25,C19)=1,INDEX('部材ロット'!$E$6:$E$25,MATCH(C19,'部材ロット'!$A$6:$A$25,0)),""))</x:f>
        <x:v>隔離</x:v>
      </x:c>
      <x:c r="I19" s="18" t="n">
        <x:f>IF(COUNTA(A19:F19)=0,"",IF(OR(COUNTBLANK(A19:F19)&gt;0,COUNTIFS($A$19:$A$48,A19)&lt;&gt;1,NOT(COUNTIFS('部材ロット'!$A$6:$A$25,C19)=1),NOT(COUNTIFS($A$6:$A$15,B19)=1),COUNTIFS('部材ロット'!$A$6:$A$25,C19,'部材ロット'!$H$6:$H$25,0)&lt;&gt;1,COUNTIFS($A$6:$A$15,B19,$H$6:$H$15,0)&lt;&gt;1,COUNTIFS('構成表'!$B$6:$B$25,K19,'構成表'!$C$6:$C$25,G19,'構成表'!$E$6:$E$25,0)&lt;&gt;1,NOT(ISNUMBER(D19)),IF(ISNUMBER(D19),OR(D19&lt;=0,D19&lt;&gt;INT(D19)),FALSE),COUNTIFS($L$19:$L$48,L19,$E$19:$E$48,E19,$C$19:$C$48,"&lt;&gt;"&amp;C19)&gt;0),1,0))</x:f>
        <x:v>0</x:v>
      </x:c>
      <x:c r="J19" s="18" t="n">
        <x:f>IF(COUNTA(A19:F19)=0,"",IF(C19='影響範囲検索'!$B$5,1,0))</x:f>
        <x:v>1</x:v>
      </x:c>
      <x:c r="K19" s="18" t="str">
        <x:f>IF(COUNTA(A19:F19)=0,"",IF(COUNTIFS($A$6:$A$15,B19)=1,INDEX($B$6:$B$15,MATCH(B19,$A$6:$A$15,0)),""))</x:f>
        <x:v>KIT-R1</x:v>
      </x:c>
      <x:c r="L19" s="18" t="str">
        <x:f>IF(COUNTA(A19:F19)=0,"",IF(COUNTIFS($A$6:$A$15,B19)=1,INDEX($C$6:$C$15,MATCH(B19,$A$6:$A$15,0)),""))</x:f>
        <x:v>WH-A</x:v>
      </x:c>
      <x:c r="M19" s="2"/>
      <x:c r="N19" s="2"/>
      <x:c r="O19" s="2"/>
      <x:c r="P19" s="2"/>
    </x:row>
    <x:row r="20" ht="24" customHeight="1">
      <x:c r="A20" s="6" t="str">
        <x:v>U02</x:v>
      </x:c>
      <x:c r="B20" s="6" t="str">
        <x:v>AS-01</x:v>
      </x:c>
      <x:c r="C20" s="6" t="str">
        <x:v>LOT-C</x:v>
      </x:c>
      <x:c r="D20" s="19" t="n">
        <x:v>40</x:v>
      </x:c>
      <x:c r="E20" s="6" t="str">
        <x:v>A-003</x:v>
      </x:c>
      <x:c r="F20" s="6" t="str">
        <x:v>USE-E02</x:v>
      </x:c>
      <x:c r="G20" s="18" t="str">
        <x:f>IF(COUNTA(A20:F20)=0,"",IF(COUNTIFS('部材ロット'!$A$6:$A$25,C20)=1,INDEX('部材ロット'!$D$6:$D$25,MATCH(C20,'部材ロット'!$A$6:$A$25,0)),""))</x:f>
        <x:v>NOTE</x:v>
      </x:c>
      <x:c r="H20" s="18" t="str">
        <x:f>IF(COUNTA(A20:F20)=0,"",IF(COUNTIFS('部材ロット'!$A$6:$A$25,C20)=1,INDEX('部材ロット'!$E$6:$E$25,MATCH(C20,'部材ロット'!$A$6:$A$25,0)),""))</x:f>
        <x:v>解除済</x:v>
      </x:c>
      <x:c r="I20" s="18" t="n">
        <x:f>IF(COUNTA(A20:F20)=0,"",IF(OR(COUNTBLANK(A20:F20)&gt;0,COUNTIFS($A$19:$A$48,A20)&lt;&gt;1,NOT(COUNTIFS('部材ロット'!$A$6:$A$25,C20)=1),NOT(COUNTIFS($A$6:$A$15,B20)=1),COUNTIFS('部材ロット'!$A$6:$A$25,C20,'部材ロット'!$H$6:$H$25,0)&lt;&gt;1,COUNTIFS($A$6:$A$15,B20,$H$6:$H$15,0)&lt;&gt;1,COUNTIFS('構成表'!$B$6:$B$25,K20,'構成表'!$C$6:$C$25,G20,'構成表'!$E$6:$E$25,0)&lt;&gt;1,NOT(ISNUMBER(D20)),IF(ISNUMBER(D20),OR(D20&lt;=0,D20&lt;&gt;INT(D20)),FALSE),COUNTIFS($L$19:$L$48,L20,$E$19:$E$48,E20,$C$19:$C$48,"&lt;&gt;"&amp;C20)&gt;0),1,0))</x:f>
        <x:v>0</x:v>
      </x:c>
      <x:c r="J20" s="18" t="n">
        <x:f>IF(COUNTA(A20:F20)=0,"",IF(C20='影響範囲検索'!$B$5,1,0))</x:f>
        <x:v>0</x:v>
      </x:c>
      <x:c r="K20" s="18" t="str">
        <x:f>IF(COUNTA(A20:F20)=0,"",IF(COUNTIFS($A$6:$A$15,B20)=1,INDEX($B$6:$B$15,MATCH(B20,$A$6:$A$15,0)),""))</x:f>
        <x:v>KIT-R1</x:v>
      </x:c>
      <x:c r="L20" s="18" t="str">
        <x:f>IF(COUNTA(A20:F20)=0,"",IF(COUNTIFS($A$6:$A$15,B20)=1,INDEX($C$6:$C$15,MATCH(B20,$A$6:$A$15,0)),""))</x:f>
        <x:v>WH-A</x:v>
      </x:c>
      <x:c r="M20" s="2"/>
      <x:c r="N20" s="2"/>
      <x:c r="O20" s="2"/>
      <x:c r="P20" s="2"/>
    </x:row>
    <x:row r="21" ht="24" customHeight="1">
      <x:c r="A21" s="6" t="str">
        <x:v>U03</x:v>
      </x:c>
      <x:c r="B21" s="6" t="str">
        <x:v>AS-02</x:v>
      </x:c>
      <x:c r="C21" s="6" t="str">
        <x:v>LOT-A</x:v>
      </x:c>
      <x:c r="D21" s="19" t="n">
        <x:v>30</x:v>
      </x:c>
      <x:c r="E21" s="6" t="str">
        <x:v>B-001</x:v>
      </x:c>
      <x:c r="F21" s="6" t="str">
        <x:v>USE-E03</x:v>
      </x:c>
      <x:c r="G21" s="18" t="str">
        <x:f>IF(COUNTA(A21:F21)=0,"",IF(COUNTIFS('部材ロット'!$A$6:$A$25,C21)=1,INDEX('部材ロット'!$D$6:$D$25,MATCH(C21,'部材ロット'!$A$6:$A$25,0)),""))</x:f>
        <x:v>BTL</x:v>
      </x:c>
      <x:c r="H21" s="18" t="str">
        <x:f>IF(COUNTA(A21:F21)=0,"",IF(COUNTIFS('部材ロット'!$A$6:$A$25,C21)=1,INDEX('部材ロット'!$E$6:$E$25,MATCH(C21,'部材ロット'!$A$6:$A$25,0)),""))</x:f>
        <x:v>隔離</x:v>
      </x:c>
      <x:c r="I21" s="18" t="n">
        <x:f>IF(COUNTA(A21:F21)=0,"",IF(OR(COUNTBLANK(A21:F21)&gt;0,COUNTIFS($A$19:$A$48,A21)&lt;&gt;1,NOT(COUNTIFS('部材ロット'!$A$6:$A$25,C21)=1),NOT(COUNTIFS($A$6:$A$15,B21)=1),COUNTIFS('部材ロット'!$A$6:$A$25,C21,'部材ロット'!$H$6:$H$25,0)&lt;&gt;1,COUNTIFS($A$6:$A$15,B21,$H$6:$H$15,0)&lt;&gt;1,COUNTIFS('構成表'!$B$6:$B$25,K21,'構成表'!$C$6:$C$25,G21,'構成表'!$E$6:$E$25,0)&lt;&gt;1,NOT(ISNUMBER(D21)),IF(ISNUMBER(D21),OR(D21&lt;=0,D21&lt;&gt;INT(D21)),FALSE),COUNTIFS($L$19:$L$48,L21,$E$19:$E$48,E21,$C$19:$C$48,"&lt;&gt;"&amp;C21)&gt;0),1,0))</x:f>
        <x:v>0</x:v>
      </x:c>
      <x:c r="J21" s="18" t="n">
        <x:f>IF(COUNTA(A21:F21)=0,"",IF(C21='影響範囲検索'!$B$5,1,0))</x:f>
        <x:v>1</x:v>
      </x:c>
      <x:c r="K21" s="18" t="str">
        <x:f>IF(COUNTA(A21:F21)=0,"",IF(COUNTIFS($A$6:$A$15,B21)=1,INDEX($B$6:$B$15,MATCH(B21,$A$6:$A$15,0)),""))</x:f>
        <x:v>KIT-R2</x:v>
      </x:c>
      <x:c r="L21" s="18" t="str">
        <x:f>IF(COUNTA(A21:F21)=0,"",IF(COUNTIFS($A$6:$A$15,B21)=1,INDEX($C$6:$C$15,MATCH(B21,$A$6:$A$15,0)),""))</x:f>
        <x:v>WH-B</x:v>
      </x:c>
      <x:c r="M21" s="2"/>
      <x:c r="N21" s="2"/>
      <x:c r="O21" s="2"/>
      <x:c r="P21" s="2"/>
    </x:row>
    <x:row r="22" ht="24" customHeight="1">
      <x:c r="A22" s="6" t="str">
        <x:v>U04</x:v>
      </x:c>
      <x:c r="B22" s="6" t="str">
        <x:v>AS-02</x:v>
      </x:c>
      <x:c r="C22" s="6" t="str">
        <x:v>LOT-C</x:v>
      </x:c>
      <x:c r="D22" s="19" t="n">
        <x:v>30</x:v>
      </x:c>
      <x:c r="E22" s="6" t="str">
        <x:v>B-003</x:v>
      </x:c>
      <x:c r="F22" s="6" t="str">
        <x:v>USE-E04</x:v>
      </x:c>
      <x:c r="G22" s="18" t="str">
        <x:f>IF(COUNTA(A22:F22)=0,"",IF(COUNTIFS('部材ロット'!$A$6:$A$25,C22)=1,INDEX('部材ロット'!$D$6:$D$25,MATCH(C22,'部材ロット'!$A$6:$A$25,0)),""))</x:f>
        <x:v>NOTE</x:v>
      </x:c>
      <x:c r="H22" s="18" t="str">
        <x:f>IF(COUNTA(A22:F22)=0,"",IF(COUNTIFS('部材ロット'!$A$6:$A$25,C22)=1,INDEX('部材ロット'!$E$6:$E$25,MATCH(C22,'部材ロット'!$A$6:$A$25,0)),""))</x:f>
        <x:v>解除済</x:v>
      </x:c>
      <x:c r="I22" s="18" t="n">
        <x:f>IF(COUNTA(A22:F22)=0,"",IF(OR(COUNTBLANK(A22:F22)&gt;0,COUNTIFS($A$19:$A$48,A22)&lt;&gt;1,NOT(COUNTIFS('部材ロット'!$A$6:$A$25,C22)=1),NOT(COUNTIFS($A$6:$A$15,B22)=1),COUNTIFS('部材ロット'!$A$6:$A$25,C22,'部材ロット'!$H$6:$H$25,0)&lt;&gt;1,COUNTIFS($A$6:$A$15,B22,$H$6:$H$15,0)&lt;&gt;1,COUNTIFS('構成表'!$B$6:$B$25,K22,'構成表'!$C$6:$C$25,G22,'構成表'!$E$6:$E$25,0)&lt;&gt;1,NOT(ISNUMBER(D22)),IF(ISNUMBER(D22),OR(D22&lt;=0,D22&lt;&gt;INT(D22)),FALSE),COUNTIFS($L$19:$L$48,L22,$E$19:$E$48,E22,$C$19:$C$48,"&lt;&gt;"&amp;C22)&gt;0),1,0))</x:f>
        <x:v>0</x:v>
      </x:c>
      <x:c r="J22" s="18" t="n">
        <x:f>IF(COUNTA(A22:F22)=0,"",IF(C22='影響範囲検索'!$B$5,1,0))</x:f>
        <x:v>0</x:v>
      </x:c>
      <x:c r="K22" s="18" t="str">
        <x:f>IF(COUNTA(A22:F22)=0,"",IF(COUNTIFS($A$6:$A$15,B22)=1,INDEX($B$6:$B$15,MATCH(B22,$A$6:$A$15,0)),""))</x:f>
        <x:v>KIT-R2</x:v>
      </x:c>
      <x:c r="L22" s="18" t="str">
        <x:f>IF(COUNTA(A22:F22)=0,"",IF(COUNTIFS($A$6:$A$15,B22)=1,INDEX($C$6:$C$15,MATCH(B22,$A$6:$A$15,0)),""))</x:f>
        <x:v>WH-B</x:v>
      </x:c>
      <x:c r="M22" s="2"/>
      <x:c r="N22" s="2"/>
      <x:c r="O22" s="2"/>
      <x:c r="P22" s="2"/>
    </x:row>
    <x:row r="23" ht="24" customHeight="1">
      <x:c r="A23" s="6" t="str">
        <x:v>U05</x:v>
      </x:c>
      <x:c r="B23" s="6" t="str">
        <x:v>AS-02</x:v>
      </x:c>
      <x:c r="C23" s="6" t="str">
        <x:v>LOT-D</x:v>
      </x:c>
      <x:c r="D23" s="19" t="n">
        <x:v>30</x:v>
      </x:c>
      <x:c r="E23" s="6" t="str">
        <x:v>B-004</x:v>
      </x:c>
      <x:c r="F23" s="6" t="str">
        <x:v>USE-E05</x:v>
      </x:c>
      <x:c r="G23" s="18" t="str">
        <x:f>IF(COUNTA(A23:F23)=0,"",IF(COUNTIFS('部材ロット'!$A$6:$A$25,C23)=1,INDEX('部材ロット'!$D$6:$D$25,MATCH(C23,'部材ロット'!$A$6:$A$25,0)),""))</x:f>
        <x:v>POUCH</x:v>
      </x:c>
      <x:c r="H23" s="18" t="str">
        <x:f>IF(COUNTA(A23:F23)=0,"",IF(COUNTIFS('部材ロット'!$A$6:$A$25,C23)=1,INDEX('部材ロット'!$E$6:$E$25,MATCH(C23,'部材ロット'!$A$6:$A$25,0)),""))</x:f>
        <x:v>解除済</x:v>
      </x:c>
      <x:c r="I23" s="18" t="n">
        <x:f>IF(COUNTA(A23:F23)=0,"",IF(OR(COUNTBLANK(A23:F23)&gt;0,COUNTIFS($A$19:$A$48,A23)&lt;&gt;1,NOT(COUNTIFS('部材ロット'!$A$6:$A$25,C23)=1),NOT(COUNTIFS($A$6:$A$15,B23)=1),COUNTIFS('部材ロット'!$A$6:$A$25,C23,'部材ロット'!$H$6:$H$25,0)&lt;&gt;1,COUNTIFS($A$6:$A$15,B23,$H$6:$H$15,0)&lt;&gt;1,COUNTIFS('構成表'!$B$6:$B$25,K23,'構成表'!$C$6:$C$25,G23,'構成表'!$E$6:$E$25,0)&lt;&gt;1,NOT(ISNUMBER(D23)),IF(ISNUMBER(D23),OR(D23&lt;=0,D23&lt;&gt;INT(D23)),FALSE),COUNTIFS($L$19:$L$48,L23,$E$19:$E$48,E23,$C$19:$C$48,"&lt;&gt;"&amp;C23)&gt;0),1,0))</x:f>
        <x:v>0</x:v>
      </x:c>
      <x:c r="J23" s="18" t="n">
        <x:f>IF(COUNTA(A23:F23)=0,"",IF(C23='影響範囲検索'!$B$5,1,0))</x:f>
        <x:v>0</x:v>
      </x:c>
      <x:c r="K23" s="18" t="str">
        <x:f>IF(COUNTA(A23:F23)=0,"",IF(COUNTIFS($A$6:$A$15,B23)=1,INDEX($B$6:$B$15,MATCH(B23,$A$6:$A$15,0)),""))</x:f>
        <x:v>KIT-R2</x:v>
      </x:c>
      <x:c r="L23" s="18" t="str">
        <x:f>IF(COUNTA(A23:F23)=0,"",IF(COUNTIFS($A$6:$A$15,B23)=1,INDEX($C$6:$C$15,MATCH(B23,$A$6:$A$15,0)),""))</x:f>
        <x:v>WH-B</x:v>
      </x:c>
      <x:c r="M23" s="2"/>
      <x:c r="N23" s="2"/>
      <x:c r="O23" s="2"/>
      <x:c r="P23" s="2"/>
    </x:row>
    <x:row r="24" ht="24" customHeight="1">
      <x:c r="A24" s="6" t="str">
        <x:v>U06</x:v>
      </x:c>
      <x:c r="B24" s="6" t="str">
        <x:v>AS-03</x:v>
      </x:c>
      <x:c r="C24" s="6" t="str">
        <x:v>LOT-A</x:v>
      </x:c>
      <x:c r="D24" s="19" t="n">
        <x:v>20</x:v>
      </x:c>
      <x:c r="E24" s="6" t="str">
        <x:v>C-001</x:v>
      </x:c>
      <x:c r="F24" s="6" t="str">
        <x:v>USE-E06</x:v>
      </x:c>
      <x:c r="G24" s="18" t="str">
        <x:f>IF(COUNTA(A24:F24)=0,"",IF(COUNTIFS('部材ロット'!$A$6:$A$25,C24)=1,INDEX('部材ロット'!$D$6:$D$25,MATCH(C24,'部材ロット'!$A$6:$A$25,0)),""))</x:f>
        <x:v>BTL</x:v>
      </x:c>
      <x:c r="H24" s="18" t="str">
        <x:f>IF(COUNTA(A24:F24)=0,"",IF(COUNTIFS('部材ロット'!$A$6:$A$25,C24)=1,INDEX('部材ロット'!$E$6:$E$25,MATCH(C24,'部材ロット'!$A$6:$A$25,0)),""))</x:f>
        <x:v>隔離</x:v>
      </x:c>
      <x:c r="I24" s="18" t="n">
        <x:f>IF(COUNTA(A24:F24)=0,"",IF(OR(COUNTBLANK(A24:F24)&gt;0,COUNTIFS($A$19:$A$48,A24)&lt;&gt;1,NOT(COUNTIFS('部材ロット'!$A$6:$A$25,C24)=1),NOT(COUNTIFS($A$6:$A$15,B24)=1),COUNTIFS('部材ロット'!$A$6:$A$25,C24,'部材ロット'!$H$6:$H$25,0)&lt;&gt;1,COUNTIFS($A$6:$A$15,B24,$H$6:$H$15,0)&lt;&gt;1,COUNTIFS('構成表'!$B$6:$B$25,K24,'構成表'!$C$6:$C$25,G24,'構成表'!$E$6:$E$25,0)&lt;&gt;1,NOT(ISNUMBER(D24)),IF(ISNUMBER(D24),OR(D24&lt;=0,D24&lt;&gt;INT(D24)),FALSE),COUNTIFS($L$19:$L$48,L24,$E$19:$E$48,E24,$C$19:$C$48,"&lt;&gt;"&amp;C24)&gt;0),1,0))</x:f>
        <x:v>0</x:v>
      </x:c>
      <x:c r="J24" s="18" t="n">
        <x:f>IF(COUNTA(A24:F24)=0,"",IF(C24='影響範囲検索'!$B$5,1,0))</x:f>
        <x:v>1</x:v>
      </x:c>
      <x:c r="K24" s="18" t="str">
        <x:f>IF(COUNTA(A24:F24)=0,"",IF(COUNTIFS($A$6:$A$15,B24)=1,INDEX($B$6:$B$15,MATCH(B24,$A$6:$A$15,0)),""))</x:f>
        <x:v>KIT-R2</x:v>
      </x:c>
      <x:c r="L24" s="18" t="str">
        <x:f>IF(COUNTA(A24:F24)=0,"",IF(COUNTIFS($A$6:$A$15,B24)=1,INDEX($C$6:$C$15,MATCH(B24,$A$6:$A$15,0)),""))</x:f>
        <x:v>WH-C</x:v>
      </x:c>
      <x:c r="M24" s="2"/>
      <x:c r="N24" s="2"/>
      <x:c r="O24" s="2"/>
      <x:c r="P24" s="2"/>
    </x:row>
    <x:row r="25" ht="24" customHeight="1">
      <x:c r="A25" s="6" t="str">
        <x:v>U07</x:v>
      </x:c>
      <x:c r="B25" s="6" t="str">
        <x:v>AS-03</x:v>
      </x:c>
      <x:c r="C25" s="6" t="str">
        <x:v>LOT-C</x:v>
      </x:c>
      <x:c r="D25" s="19" t="n">
        <x:v>20</x:v>
      </x:c>
      <x:c r="E25" s="6" t="str">
        <x:v>C-003</x:v>
      </x:c>
      <x:c r="F25" s="6" t="str">
        <x:v>USE-E07</x:v>
      </x:c>
      <x:c r="G25" s="18" t="str">
        <x:f>IF(COUNTA(A25:F25)=0,"",IF(COUNTIFS('部材ロット'!$A$6:$A$25,C25)=1,INDEX('部材ロット'!$D$6:$D$25,MATCH(C25,'部材ロット'!$A$6:$A$25,0)),""))</x:f>
        <x:v>NOTE</x:v>
      </x:c>
      <x:c r="H25" s="18" t="str">
        <x:f>IF(COUNTA(A25:F25)=0,"",IF(COUNTIFS('部材ロット'!$A$6:$A$25,C25)=1,INDEX('部材ロット'!$E$6:$E$25,MATCH(C25,'部材ロット'!$A$6:$A$25,0)),""))</x:f>
        <x:v>解除済</x:v>
      </x:c>
      <x:c r="I25" s="18" t="n">
        <x:f>IF(COUNTA(A25:F25)=0,"",IF(OR(COUNTBLANK(A25:F25)&gt;0,COUNTIFS($A$19:$A$48,A25)&lt;&gt;1,NOT(COUNTIFS('部材ロット'!$A$6:$A$25,C25)=1),NOT(COUNTIFS($A$6:$A$15,B25)=1),COUNTIFS('部材ロット'!$A$6:$A$25,C25,'部材ロット'!$H$6:$H$25,0)&lt;&gt;1,COUNTIFS($A$6:$A$15,B25,$H$6:$H$15,0)&lt;&gt;1,COUNTIFS('構成表'!$B$6:$B$25,K25,'構成表'!$C$6:$C$25,G25,'構成表'!$E$6:$E$25,0)&lt;&gt;1,NOT(ISNUMBER(D25)),IF(ISNUMBER(D25),OR(D25&lt;=0,D25&lt;&gt;INT(D25)),FALSE),COUNTIFS($L$19:$L$48,L25,$E$19:$E$48,E25,$C$19:$C$48,"&lt;&gt;"&amp;C25)&gt;0),1,0))</x:f>
        <x:v>0</x:v>
      </x:c>
      <x:c r="J25" s="18" t="n">
        <x:f>IF(COUNTA(A25:F25)=0,"",IF(C25='影響範囲検索'!$B$5,1,0))</x:f>
        <x:v>0</x:v>
      </x:c>
      <x:c r="K25" s="18" t="str">
        <x:f>IF(COUNTA(A25:F25)=0,"",IF(COUNTIFS($A$6:$A$15,B25)=1,INDEX($B$6:$B$15,MATCH(B25,$A$6:$A$15,0)),""))</x:f>
        <x:v>KIT-R2</x:v>
      </x:c>
      <x:c r="L25" s="18" t="str">
        <x:f>IF(COUNTA(A25:F25)=0,"",IF(COUNTIFS($A$6:$A$15,B25)=1,INDEX($C$6:$C$15,MATCH(B25,$A$6:$A$15,0)),""))</x:f>
        <x:v>WH-C</x:v>
      </x:c>
      <x:c r="M25" s="2"/>
      <x:c r="N25" s="2"/>
      <x:c r="O25" s="2"/>
      <x:c r="P25" s="2"/>
    </x:row>
    <x:row r="26" ht="24" customHeight="1">
      <x:c r="A26" s="6" t="str">
        <x:v>U08</x:v>
      </x:c>
      <x:c r="B26" s="6" t="str">
        <x:v>AS-03</x:v>
      </x:c>
      <x:c r="C26" s="6" t="str">
        <x:v>LOT-D</x:v>
      </x:c>
      <x:c r="D26" s="19" t="n">
        <x:v>20</x:v>
      </x:c>
      <x:c r="E26" s="6" t="str">
        <x:v>C-004</x:v>
      </x:c>
      <x:c r="F26" s="6" t="str">
        <x:v>USE-E08</x:v>
      </x:c>
      <x:c r="G26" s="18" t="str">
        <x:f>IF(COUNTA(A26:F26)=0,"",IF(COUNTIFS('部材ロット'!$A$6:$A$25,C26)=1,INDEX('部材ロット'!$D$6:$D$25,MATCH(C26,'部材ロット'!$A$6:$A$25,0)),""))</x:f>
        <x:v>POUCH</x:v>
      </x:c>
      <x:c r="H26" s="18" t="str">
        <x:f>IF(COUNTA(A26:F26)=0,"",IF(COUNTIFS('部材ロット'!$A$6:$A$25,C26)=1,INDEX('部材ロット'!$E$6:$E$25,MATCH(C26,'部材ロット'!$A$6:$A$25,0)),""))</x:f>
        <x:v>解除済</x:v>
      </x:c>
      <x:c r="I26" s="18" t="n">
        <x:f>IF(COUNTA(A26:F26)=0,"",IF(OR(COUNTBLANK(A26:F26)&gt;0,COUNTIFS($A$19:$A$48,A26)&lt;&gt;1,NOT(COUNTIFS('部材ロット'!$A$6:$A$25,C26)=1),NOT(COUNTIFS($A$6:$A$15,B26)=1),COUNTIFS('部材ロット'!$A$6:$A$25,C26,'部材ロット'!$H$6:$H$25,0)&lt;&gt;1,COUNTIFS($A$6:$A$15,B26,$H$6:$H$15,0)&lt;&gt;1,COUNTIFS('構成表'!$B$6:$B$25,K26,'構成表'!$C$6:$C$25,G26,'構成表'!$E$6:$E$25,0)&lt;&gt;1,NOT(ISNUMBER(D26)),IF(ISNUMBER(D26),OR(D26&lt;=0,D26&lt;&gt;INT(D26)),FALSE),COUNTIFS($L$19:$L$48,L26,$E$19:$E$48,E26,$C$19:$C$48,"&lt;&gt;"&amp;C26)&gt;0),1,0))</x:f>
        <x:v>0</x:v>
      </x:c>
      <x:c r="J26" s="18" t="n">
        <x:f>IF(COUNTA(A26:F26)=0,"",IF(C26='影響範囲検索'!$B$5,1,0))</x:f>
        <x:v>0</x:v>
      </x:c>
      <x:c r="K26" s="18" t="str">
        <x:f>IF(COUNTA(A26:F26)=0,"",IF(COUNTIFS($A$6:$A$15,B26)=1,INDEX($B$6:$B$15,MATCH(B26,$A$6:$A$15,0)),""))</x:f>
        <x:v>KIT-R2</x:v>
      </x:c>
      <x:c r="L26" s="18" t="str">
        <x:f>IF(COUNTA(A26:F26)=0,"",IF(COUNTIFS($A$6:$A$15,B26)=1,INDEX($C$6:$C$15,MATCH(B26,$A$6:$A$15,0)),""))</x:f>
        <x:v>WH-C</x:v>
      </x:c>
      <x:c r="M26" s="2"/>
      <x:c r="N26" s="2"/>
      <x:c r="O26" s="2"/>
      <x:c r="P26" s="2"/>
    </x:row>
    <x:row r="27" ht="24" customHeight="1">
      <x:c r="A27" s="6" t="str">
        <x:v>U09</x:v>
      </x:c>
      <x:c r="B27" s="6" t="str">
        <x:v>AS-04</x:v>
      </x:c>
      <x:c r="C27" s="6" t="str">
        <x:v>LOT-B</x:v>
      </x:c>
      <x:c r="D27" s="19" t="n">
        <x:v>10</x:v>
      </x:c>
      <x:c r="E27" s="6" t="str">
        <x:v>A-002</x:v>
      </x:c>
      <x:c r="F27" s="6" t="str">
        <x:v>USE-E09</x:v>
      </x:c>
      <x:c r="G27" s="18" t="str">
        <x:f>IF(COUNTA(A27:F27)=0,"",IF(COUNTIFS('部材ロット'!$A$6:$A$25,C27)=1,INDEX('部材ロット'!$D$6:$D$25,MATCH(C27,'部材ロット'!$A$6:$A$25,0)),""))</x:f>
        <x:v>BTL</x:v>
      </x:c>
      <x:c r="H27" s="18" t="str">
        <x:f>IF(COUNTA(A27:F27)=0,"",IF(COUNTIFS('部材ロット'!$A$6:$A$25,C27)=1,INDEX('部材ロット'!$E$6:$E$25,MATCH(C27,'部材ロット'!$A$6:$A$25,0)),""))</x:f>
        <x:v>解除済</x:v>
      </x:c>
      <x:c r="I27" s="18" t="n">
        <x:f>IF(COUNTA(A27:F27)=0,"",IF(OR(COUNTBLANK(A27:F27)&gt;0,COUNTIFS($A$19:$A$48,A27)&lt;&gt;1,NOT(COUNTIFS('部材ロット'!$A$6:$A$25,C27)=1),NOT(COUNTIFS($A$6:$A$15,B27)=1),COUNTIFS('部材ロット'!$A$6:$A$25,C27,'部材ロット'!$H$6:$H$25,0)&lt;&gt;1,COUNTIFS($A$6:$A$15,B27,$H$6:$H$15,0)&lt;&gt;1,COUNTIFS('構成表'!$B$6:$B$25,K27,'構成表'!$C$6:$C$25,G27,'構成表'!$E$6:$E$25,0)&lt;&gt;1,NOT(ISNUMBER(D27)),IF(ISNUMBER(D27),OR(D27&lt;=0,D27&lt;&gt;INT(D27)),FALSE),COUNTIFS($L$19:$L$48,L27,$E$19:$E$48,E27,$C$19:$C$48,"&lt;&gt;"&amp;C27)&gt;0),1,0))</x:f>
        <x:v>0</x:v>
      </x:c>
      <x:c r="J27" s="18" t="n">
        <x:f>IF(COUNTA(A27:F27)=0,"",IF(C27='影響範囲検索'!$B$5,1,0))</x:f>
        <x:v>0</x:v>
      </x:c>
      <x:c r="K27" s="18" t="str">
        <x:f>IF(COUNTA(A27:F27)=0,"",IF(COUNTIFS($A$6:$A$15,B27)=1,INDEX($B$6:$B$15,MATCH(B27,$A$6:$A$15,0)),""))</x:f>
        <x:v>KIT-R1</x:v>
      </x:c>
      <x:c r="L27" s="18" t="str">
        <x:f>IF(COUNTA(A27:F27)=0,"",IF(COUNTIFS($A$6:$A$15,B27)=1,INDEX($C$6:$C$15,MATCH(B27,$A$6:$A$15,0)),""))</x:f>
        <x:v>WH-A</x:v>
      </x:c>
      <x:c r="M27" s="2"/>
      <x:c r="N27" s="2"/>
      <x:c r="O27" s="2"/>
      <x:c r="P27" s="2"/>
    </x:row>
    <x:row r="28" ht="24" customHeight="1">
      <x:c r="A28" s="6" t="str">
        <x:v>U10</x:v>
      </x:c>
      <x:c r="B28" s="6" t="str">
        <x:v>AS-04</x:v>
      </x:c>
      <x:c r="C28" s="6" t="str">
        <x:v>LOT-C</x:v>
      </x:c>
      <x:c r="D28" s="19" t="n">
        <x:v>10</x:v>
      </x:c>
      <x:c r="E28" s="6" t="str">
        <x:v>A-003</x:v>
      </x:c>
      <x:c r="F28" s="6" t="str">
        <x:v>USE-E10</x:v>
      </x:c>
      <x:c r="G28" s="18" t="str">
        <x:f>IF(COUNTA(A28:F28)=0,"",IF(COUNTIFS('部材ロット'!$A$6:$A$25,C28)=1,INDEX('部材ロット'!$D$6:$D$25,MATCH(C28,'部材ロット'!$A$6:$A$25,0)),""))</x:f>
        <x:v>NOTE</x:v>
      </x:c>
      <x:c r="H28" s="18" t="str">
        <x:f>IF(COUNTA(A28:F28)=0,"",IF(COUNTIFS('部材ロット'!$A$6:$A$25,C28)=1,INDEX('部材ロット'!$E$6:$E$25,MATCH(C28,'部材ロット'!$A$6:$A$25,0)),""))</x:f>
        <x:v>解除済</x:v>
      </x:c>
      <x:c r="I28" s="18" t="n">
        <x:f>IF(COUNTA(A28:F28)=0,"",IF(OR(COUNTBLANK(A28:F28)&gt;0,COUNTIFS($A$19:$A$48,A28)&lt;&gt;1,NOT(COUNTIFS('部材ロット'!$A$6:$A$25,C28)=1),NOT(COUNTIFS($A$6:$A$15,B28)=1),COUNTIFS('部材ロット'!$A$6:$A$25,C28,'部材ロット'!$H$6:$H$25,0)&lt;&gt;1,COUNTIFS($A$6:$A$15,B28,$H$6:$H$15,0)&lt;&gt;1,COUNTIFS('構成表'!$B$6:$B$25,K28,'構成表'!$C$6:$C$25,G28,'構成表'!$E$6:$E$25,0)&lt;&gt;1,NOT(ISNUMBER(D28)),IF(ISNUMBER(D28),OR(D28&lt;=0,D28&lt;&gt;INT(D28)),FALSE),COUNTIFS($L$19:$L$48,L28,$E$19:$E$48,E28,$C$19:$C$48,"&lt;&gt;"&amp;C28)&gt;0),1,0))</x:f>
        <x:v>0</x:v>
      </x:c>
      <x:c r="J28" s="18" t="n">
        <x:f>IF(COUNTA(A28:F28)=0,"",IF(C28='影響範囲検索'!$B$5,1,0))</x:f>
        <x:v>0</x:v>
      </x:c>
      <x:c r="K28" s="18" t="str">
        <x:f>IF(COUNTA(A28:F28)=0,"",IF(COUNTIFS($A$6:$A$15,B28)=1,INDEX($B$6:$B$15,MATCH(B28,$A$6:$A$15,0)),""))</x:f>
        <x:v>KIT-R1</x:v>
      </x:c>
      <x:c r="L28" s="18" t="str">
        <x:f>IF(COUNTA(A28:F28)=0,"",IF(COUNTIFS($A$6:$A$15,B28)=1,INDEX($C$6:$C$15,MATCH(B28,$A$6:$A$15,0)),""))</x:f>
        <x:v>WH-A</x:v>
      </x:c>
      <x:c r="M28" s="2"/>
      <x:c r="N28" s="2"/>
      <x:c r="O28" s="2"/>
      <x:c r="P28" s="2"/>
    </x:row>
    <x:row r="29" ht="24" customHeight="1">
      <x:c r="A29" s="6"/>
      <x:c r="B29" s="6"/>
      <x:c r="C29" s="6"/>
      <x:c r="D29" s="19"/>
      <x:c r="E29" s="6"/>
      <x:c r="F29" s="6"/>
      <x:c r="G29" s="18" t="str">
        <x:f>IF(COUNTA(A29:F29)=0,"",IF(COUNTIFS('部材ロット'!$A$6:$A$25,C29)=1,INDEX('部材ロット'!$D$6:$D$25,MATCH(C29,'部材ロット'!$A$6:$A$25,0)),""))</x:f>
      </x:c>
      <x:c r="H29" s="18" t="str">
        <x:f>IF(COUNTA(A29:F29)=0,"",IF(COUNTIFS('部材ロット'!$A$6:$A$25,C29)=1,INDEX('部材ロット'!$E$6:$E$25,MATCH(C29,'部材ロット'!$A$6:$A$25,0)),""))</x:f>
      </x:c>
      <x:c r="I29" s="18" t="str">
        <x:f>IF(COUNTA(A29:F29)=0,"",IF(OR(COUNTBLANK(A29:F29)&gt;0,COUNTIFS($A$19:$A$48,A29)&lt;&gt;1,NOT(COUNTIFS('部材ロット'!$A$6:$A$25,C29)=1),NOT(COUNTIFS($A$6:$A$15,B29)=1),COUNTIFS('部材ロット'!$A$6:$A$25,C29,'部材ロット'!$H$6:$H$25,0)&lt;&gt;1,COUNTIFS($A$6:$A$15,B29,$H$6:$H$15,0)&lt;&gt;1,COUNTIFS('構成表'!$B$6:$B$25,K29,'構成表'!$C$6:$C$25,G29,'構成表'!$E$6:$E$25,0)&lt;&gt;1,NOT(ISNUMBER(D29)),IF(ISNUMBER(D29),OR(D29&lt;=0,D29&lt;&gt;INT(D29)),FALSE),COUNTIFS($L$19:$L$48,L29,$E$19:$E$48,E29,$C$19:$C$48,"&lt;&gt;"&amp;C29)&gt;0),1,0))</x:f>
      </x:c>
      <x:c r="J29" s="18" t="str">
        <x:f>IF(COUNTA(A29:F29)=0,"",IF(C29='影響範囲検索'!$B$5,1,0))</x:f>
      </x:c>
      <x:c r="K29" s="18" t="str">
        <x:f>IF(COUNTA(A29:F29)=0,"",IF(COUNTIFS($A$6:$A$15,B29)=1,INDEX($B$6:$B$15,MATCH(B29,$A$6:$A$15,0)),""))</x:f>
      </x:c>
      <x:c r="L29" s="18" t="str">
        <x:f>IF(COUNTA(A29:F29)=0,"",IF(COUNTIFS($A$6:$A$15,B29)=1,INDEX($C$6:$C$15,MATCH(B29,$A$6:$A$15,0)),""))</x:f>
      </x:c>
      <x:c r="M29" s="2"/>
      <x:c r="N29" s="2"/>
      <x:c r="O29" s="2"/>
      <x:c r="P29" s="2"/>
    </x:row>
    <x:row r="30" ht="24" customHeight="1">
      <x:c r="A30" s="6"/>
      <x:c r="B30" s="6"/>
      <x:c r="C30" s="6"/>
      <x:c r="D30" s="19"/>
      <x:c r="E30" s="6"/>
      <x:c r="F30" s="6"/>
      <x:c r="G30" s="18" t="str">
        <x:f>IF(COUNTA(A30:F30)=0,"",IF(COUNTIFS('部材ロット'!$A$6:$A$25,C30)=1,INDEX('部材ロット'!$D$6:$D$25,MATCH(C30,'部材ロット'!$A$6:$A$25,0)),""))</x:f>
      </x:c>
      <x:c r="H30" s="18" t="str">
        <x:f>IF(COUNTA(A30:F30)=0,"",IF(COUNTIFS('部材ロット'!$A$6:$A$25,C30)=1,INDEX('部材ロット'!$E$6:$E$25,MATCH(C30,'部材ロット'!$A$6:$A$25,0)),""))</x:f>
      </x:c>
      <x:c r="I30" s="18" t="str">
        <x:f>IF(COUNTA(A30:F30)=0,"",IF(OR(COUNTBLANK(A30:F30)&gt;0,COUNTIFS($A$19:$A$48,A30)&lt;&gt;1,NOT(COUNTIFS('部材ロット'!$A$6:$A$25,C30)=1),NOT(COUNTIFS($A$6:$A$15,B30)=1),COUNTIFS('部材ロット'!$A$6:$A$25,C30,'部材ロット'!$H$6:$H$25,0)&lt;&gt;1,COUNTIFS($A$6:$A$15,B30,$H$6:$H$15,0)&lt;&gt;1,COUNTIFS('構成表'!$B$6:$B$25,K30,'構成表'!$C$6:$C$25,G30,'構成表'!$E$6:$E$25,0)&lt;&gt;1,NOT(ISNUMBER(D30)),IF(ISNUMBER(D30),OR(D30&lt;=0,D30&lt;&gt;INT(D30)),FALSE),COUNTIFS($L$19:$L$48,L30,$E$19:$E$48,E30,$C$19:$C$48,"&lt;&gt;"&amp;C30)&gt;0),1,0))</x:f>
      </x:c>
      <x:c r="J30" s="18" t="str">
        <x:f>IF(COUNTA(A30:F30)=0,"",IF(C30='影響範囲検索'!$B$5,1,0))</x:f>
      </x:c>
      <x:c r="K30" s="18" t="str">
        <x:f>IF(COUNTA(A30:F30)=0,"",IF(COUNTIFS($A$6:$A$15,B30)=1,INDEX($B$6:$B$15,MATCH(B30,$A$6:$A$15,0)),""))</x:f>
      </x:c>
      <x:c r="L30" s="18" t="str">
        <x:f>IF(COUNTA(A30:F30)=0,"",IF(COUNTIFS($A$6:$A$15,B30)=1,INDEX($C$6:$C$15,MATCH(B30,$A$6:$A$15,0)),""))</x:f>
      </x:c>
      <x:c r="M30" s="2"/>
      <x:c r="N30" s="2"/>
      <x:c r="O30" s="2"/>
      <x:c r="P30" s="2"/>
    </x:row>
    <x:row r="31" ht="24" customHeight="1">
      <x:c r="A31" s="6"/>
      <x:c r="B31" s="6"/>
      <x:c r="C31" s="6"/>
      <x:c r="D31" s="19"/>
      <x:c r="E31" s="6"/>
      <x:c r="F31" s="6"/>
      <x:c r="G31" s="18" t="str">
        <x:f>IF(COUNTA(A31:F31)=0,"",IF(COUNTIFS('部材ロット'!$A$6:$A$25,C31)=1,INDEX('部材ロット'!$D$6:$D$25,MATCH(C31,'部材ロット'!$A$6:$A$25,0)),""))</x:f>
      </x:c>
      <x:c r="H31" s="18" t="str">
        <x:f>IF(COUNTA(A31:F31)=0,"",IF(COUNTIFS('部材ロット'!$A$6:$A$25,C31)=1,INDEX('部材ロット'!$E$6:$E$25,MATCH(C31,'部材ロット'!$A$6:$A$25,0)),""))</x:f>
      </x:c>
      <x:c r="I31" s="18" t="str">
        <x:f>IF(COUNTA(A31:F31)=0,"",IF(OR(COUNTBLANK(A31:F31)&gt;0,COUNTIFS($A$19:$A$48,A31)&lt;&gt;1,NOT(COUNTIFS('部材ロット'!$A$6:$A$25,C31)=1),NOT(COUNTIFS($A$6:$A$15,B31)=1),COUNTIFS('部材ロット'!$A$6:$A$25,C31,'部材ロット'!$H$6:$H$25,0)&lt;&gt;1,COUNTIFS($A$6:$A$15,B31,$H$6:$H$15,0)&lt;&gt;1,COUNTIFS('構成表'!$B$6:$B$25,K31,'構成表'!$C$6:$C$25,G31,'構成表'!$E$6:$E$25,0)&lt;&gt;1,NOT(ISNUMBER(D31)),IF(ISNUMBER(D31),OR(D31&lt;=0,D31&lt;&gt;INT(D31)),FALSE),COUNTIFS($L$19:$L$48,L31,$E$19:$E$48,E31,$C$19:$C$48,"&lt;&gt;"&amp;C31)&gt;0),1,0))</x:f>
      </x:c>
      <x:c r="J31" s="18" t="str">
        <x:f>IF(COUNTA(A31:F31)=0,"",IF(C31='影響範囲検索'!$B$5,1,0))</x:f>
      </x:c>
      <x:c r="K31" s="18" t="str">
        <x:f>IF(COUNTA(A31:F31)=0,"",IF(COUNTIFS($A$6:$A$15,B31)=1,INDEX($B$6:$B$15,MATCH(B31,$A$6:$A$15,0)),""))</x:f>
      </x:c>
      <x:c r="L31" s="18" t="str">
        <x:f>IF(COUNTA(A31:F31)=0,"",IF(COUNTIFS($A$6:$A$15,B31)=1,INDEX($C$6:$C$15,MATCH(B31,$A$6:$A$15,0)),""))</x:f>
      </x:c>
      <x:c r="M31" s="2"/>
      <x:c r="N31" s="2"/>
      <x:c r="O31" s="2"/>
      <x:c r="P31" s="2"/>
    </x:row>
    <x:row r="32" ht="24" customHeight="1">
      <x:c r="A32" s="6"/>
      <x:c r="B32" s="6"/>
      <x:c r="C32" s="6"/>
      <x:c r="D32" s="19"/>
      <x:c r="E32" s="6"/>
      <x:c r="F32" s="6"/>
      <x:c r="G32" s="18" t="str">
        <x:f>IF(COUNTA(A32:F32)=0,"",IF(COUNTIFS('部材ロット'!$A$6:$A$25,C32)=1,INDEX('部材ロット'!$D$6:$D$25,MATCH(C32,'部材ロット'!$A$6:$A$25,0)),""))</x:f>
      </x:c>
      <x:c r="H32" s="18" t="str">
        <x:f>IF(COUNTA(A32:F32)=0,"",IF(COUNTIFS('部材ロット'!$A$6:$A$25,C32)=1,INDEX('部材ロット'!$E$6:$E$25,MATCH(C32,'部材ロット'!$A$6:$A$25,0)),""))</x:f>
      </x:c>
      <x:c r="I32" s="18" t="str">
        <x:f>IF(COUNTA(A32:F32)=0,"",IF(OR(COUNTBLANK(A32:F32)&gt;0,COUNTIFS($A$19:$A$48,A32)&lt;&gt;1,NOT(COUNTIFS('部材ロット'!$A$6:$A$25,C32)=1),NOT(COUNTIFS($A$6:$A$15,B32)=1),COUNTIFS('部材ロット'!$A$6:$A$25,C32,'部材ロット'!$H$6:$H$25,0)&lt;&gt;1,COUNTIFS($A$6:$A$15,B32,$H$6:$H$15,0)&lt;&gt;1,COUNTIFS('構成表'!$B$6:$B$25,K32,'構成表'!$C$6:$C$25,G32,'構成表'!$E$6:$E$25,0)&lt;&gt;1,NOT(ISNUMBER(D32)),IF(ISNUMBER(D32),OR(D32&lt;=0,D32&lt;&gt;INT(D32)),FALSE),COUNTIFS($L$19:$L$48,L32,$E$19:$E$48,E32,$C$19:$C$48,"&lt;&gt;"&amp;C32)&gt;0),1,0))</x:f>
      </x:c>
      <x:c r="J32" s="18" t="str">
        <x:f>IF(COUNTA(A32:F32)=0,"",IF(C32='影響範囲検索'!$B$5,1,0))</x:f>
      </x:c>
      <x:c r="K32" s="18" t="str">
        <x:f>IF(COUNTA(A32:F32)=0,"",IF(COUNTIFS($A$6:$A$15,B32)=1,INDEX($B$6:$B$15,MATCH(B32,$A$6:$A$15,0)),""))</x:f>
      </x:c>
      <x:c r="L32" s="18" t="str">
        <x:f>IF(COUNTA(A32:F32)=0,"",IF(COUNTIFS($A$6:$A$15,B32)=1,INDEX($C$6:$C$15,MATCH(B32,$A$6:$A$15,0)),""))</x:f>
      </x:c>
      <x:c r="M32" s="2"/>
      <x:c r="N32" s="2"/>
      <x:c r="O32" s="2"/>
      <x:c r="P32" s="2"/>
    </x:row>
    <x:row r="33" ht="24" customHeight="1">
      <x:c r="A33" s="6"/>
      <x:c r="B33" s="6"/>
      <x:c r="C33" s="6"/>
      <x:c r="D33" s="19"/>
      <x:c r="E33" s="6"/>
      <x:c r="F33" s="6"/>
      <x:c r="G33" s="18" t="str">
        <x:f>IF(COUNTA(A33:F33)=0,"",IF(COUNTIFS('部材ロット'!$A$6:$A$25,C33)=1,INDEX('部材ロット'!$D$6:$D$25,MATCH(C33,'部材ロット'!$A$6:$A$25,0)),""))</x:f>
      </x:c>
      <x:c r="H33" s="18" t="str">
        <x:f>IF(COUNTA(A33:F33)=0,"",IF(COUNTIFS('部材ロット'!$A$6:$A$25,C33)=1,INDEX('部材ロット'!$E$6:$E$25,MATCH(C33,'部材ロット'!$A$6:$A$25,0)),""))</x:f>
      </x:c>
      <x:c r="I33" s="18" t="str">
        <x:f>IF(COUNTA(A33:F33)=0,"",IF(OR(COUNTBLANK(A33:F33)&gt;0,COUNTIFS($A$19:$A$48,A33)&lt;&gt;1,NOT(COUNTIFS('部材ロット'!$A$6:$A$25,C33)=1),NOT(COUNTIFS($A$6:$A$15,B33)=1),COUNTIFS('部材ロット'!$A$6:$A$25,C33,'部材ロット'!$H$6:$H$25,0)&lt;&gt;1,COUNTIFS($A$6:$A$15,B33,$H$6:$H$15,0)&lt;&gt;1,COUNTIFS('構成表'!$B$6:$B$25,K33,'構成表'!$C$6:$C$25,G33,'構成表'!$E$6:$E$25,0)&lt;&gt;1,NOT(ISNUMBER(D33)),IF(ISNUMBER(D33),OR(D33&lt;=0,D33&lt;&gt;INT(D33)),FALSE),COUNTIFS($L$19:$L$48,L33,$E$19:$E$48,E33,$C$19:$C$48,"&lt;&gt;"&amp;C33)&gt;0),1,0))</x:f>
      </x:c>
      <x:c r="J33" s="18" t="str">
        <x:f>IF(COUNTA(A33:F33)=0,"",IF(C33='影響範囲検索'!$B$5,1,0))</x:f>
      </x:c>
      <x:c r="K33" s="18" t="str">
        <x:f>IF(COUNTA(A33:F33)=0,"",IF(COUNTIFS($A$6:$A$15,B33)=1,INDEX($B$6:$B$15,MATCH(B33,$A$6:$A$15,0)),""))</x:f>
      </x:c>
      <x:c r="L33" s="18" t="str">
        <x:f>IF(COUNTA(A33:F33)=0,"",IF(COUNTIFS($A$6:$A$15,B33)=1,INDEX($C$6:$C$15,MATCH(B33,$A$6:$A$15,0)),""))</x:f>
      </x:c>
      <x:c r="M33" s="2"/>
      <x:c r="N33" s="2"/>
      <x:c r="O33" s="2"/>
      <x:c r="P33" s="2"/>
    </x:row>
    <x:row r="34" ht="24" customHeight="1">
      <x:c r="A34" s="6"/>
      <x:c r="B34" s="6"/>
      <x:c r="C34" s="6"/>
      <x:c r="D34" s="19"/>
      <x:c r="E34" s="6"/>
      <x:c r="F34" s="6"/>
      <x:c r="G34" s="18" t="str">
        <x:f>IF(COUNTA(A34:F34)=0,"",IF(COUNTIFS('部材ロット'!$A$6:$A$25,C34)=1,INDEX('部材ロット'!$D$6:$D$25,MATCH(C34,'部材ロット'!$A$6:$A$25,0)),""))</x:f>
      </x:c>
      <x:c r="H34" s="18" t="str">
        <x:f>IF(COUNTA(A34:F34)=0,"",IF(COUNTIFS('部材ロット'!$A$6:$A$25,C34)=1,INDEX('部材ロット'!$E$6:$E$25,MATCH(C34,'部材ロット'!$A$6:$A$25,0)),""))</x:f>
      </x:c>
      <x:c r="I34" s="18" t="str">
        <x:f>IF(COUNTA(A34:F34)=0,"",IF(OR(COUNTBLANK(A34:F34)&gt;0,COUNTIFS($A$19:$A$48,A34)&lt;&gt;1,NOT(COUNTIFS('部材ロット'!$A$6:$A$25,C34)=1),NOT(COUNTIFS($A$6:$A$15,B34)=1),COUNTIFS('部材ロット'!$A$6:$A$25,C34,'部材ロット'!$H$6:$H$25,0)&lt;&gt;1,COUNTIFS($A$6:$A$15,B34,$H$6:$H$15,0)&lt;&gt;1,COUNTIFS('構成表'!$B$6:$B$25,K34,'構成表'!$C$6:$C$25,G34,'構成表'!$E$6:$E$25,0)&lt;&gt;1,NOT(ISNUMBER(D34)),IF(ISNUMBER(D34),OR(D34&lt;=0,D34&lt;&gt;INT(D34)),FALSE),COUNTIFS($L$19:$L$48,L34,$E$19:$E$48,E34,$C$19:$C$48,"&lt;&gt;"&amp;C34)&gt;0),1,0))</x:f>
      </x:c>
      <x:c r="J34" s="18" t="str">
        <x:f>IF(COUNTA(A34:F34)=0,"",IF(C34='影響範囲検索'!$B$5,1,0))</x:f>
      </x:c>
      <x:c r="K34" s="18" t="str">
        <x:f>IF(COUNTA(A34:F34)=0,"",IF(COUNTIFS($A$6:$A$15,B34)=1,INDEX($B$6:$B$15,MATCH(B34,$A$6:$A$15,0)),""))</x:f>
      </x:c>
      <x:c r="L34" s="18" t="str">
        <x:f>IF(COUNTA(A34:F34)=0,"",IF(COUNTIFS($A$6:$A$15,B34)=1,INDEX($C$6:$C$15,MATCH(B34,$A$6:$A$15,0)),""))</x:f>
      </x:c>
      <x:c r="M34" s="2"/>
      <x:c r="N34" s="2"/>
      <x:c r="O34" s="2"/>
      <x:c r="P34" s="2"/>
    </x:row>
    <x:row r="35" ht="24" customHeight="1">
      <x:c r="A35" s="6"/>
      <x:c r="B35" s="6"/>
      <x:c r="C35" s="6"/>
      <x:c r="D35" s="19"/>
      <x:c r="E35" s="6"/>
      <x:c r="F35" s="6"/>
      <x:c r="G35" s="18" t="str">
        <x:f>IF(COUNTA(A35:F35)=0,"",IF(COUNTIFS('部材ロット'!$A$6:$A$25,C35)=1,INDEX('部材ロット'!$D$6:$D$25,MATCH(C35,'部材ロット'!$A$6:$A$25,0)),""))</x:f>
      </x:c>
      <x:c r="H35" s="18" t="str">
        <x:f>IF(COUNTA(A35:F35)=0,"",IF(COUNTIFS('部材ロット'!$A$6:$A$25,C35)=1,INDEX('部材ロット'!$E$6:$E$25,MATCH(C35,'部材ロット'!$A$6:$A$25,0)),""))</x:f>
      </x:c>
      <x:c r="I35" s="18" t="str">
        <x:f>IF(COUNTA(A35:F35)=0,"",IF(OR(COUNTBLANK(A35:F35)&gt;0,COUNTIFS($A$19:$A$48,A35)&lt;&gt;1,NOT(COUNTIFS('部材ロット'!$A$6:$A$25,C35)=1),NOT(COUNTIFS($A$6:$A$15,B35)=1),COUNTIFS('部材ロット'!$A$6:$A$25,C35,'部材ロット'!$H$6:$H$25,0)&lt;&gt;1,COUNTIFS($A$6:$A$15,B35,$H$6:$H$15,0)&lt;&gt;1,COUNTIFS('構成表'!$B$6:$B$25,K35,'構成表'!$C$6:$C$25,G35,'構成表'!$E$6:$E$25,0)&lt;&gt;1,NOT(ISNUMBER(D35)),IF(ISNUMBER(D35),OR(D35&lt;=0,D35&lt;&gt;INT(D35)),FALSE),COUNTIFS($L$19:$L$48,L35,$E$19:$E$48,E35,$C$19:$C$48,"&lt;&gt;"&amp;C35)&gt;0),1,0))</x:f>
      </x:c>
      <x:c r="J35" s="18" t="str">
        <x:f>IF(COUNTA(A35:F35)=0,"",IF(C35='影響範囲検索'!$B$5,1,0))</x:f>
      </x:c>
      <x:c r="K35" s="18" t="str">
        <x:f>IF(COUNTA(A35:F35)=0,"",IF(COUNTIFS($A$6:$A$15,B35)=1,INDEX($B$6:$B$15,MATCH(B35,$A$6:$A$15,0)),""))</x:f>
      </x:c>
      <x:c r="L35" s="18" t="str">
        <x:f>IF(COUNTA(A35:F35)=0,"",IF(COUNTIFS($A$6:$A$15,B35)=1,INDEX($C$6:$C$15,MATCH(B35,$A$6:$A$15,0)),""))</x:f>
      </x:c>
      <x:c r="M35" s="2"/>
      <x:c r="N35" s="2"/>
      <x:c r="O35" s="2"/>
      <x:c r="P35" s="2"/>
    </x:row>
    <x:row r="36" ht="24" customHeight="1">
      <x:c r="A36" s="6"/>
      <x:c r="B36" s="6"/>
      <x:c r="C36" s="6"/>
      <x:c r="D36" s="19"/>
      <x:c r="E36" s="6"/>
      <x:c r="F36" s="6"/>
      <x:c r="G36" s="18" t="str">
        <x:f>IF(COUNTA(A36:F36)=0,"",IF(COUNTIFS('部材ロット'!$A$6:$A$25,C36)=1,INDEX('部材ロット'!$D$6:$D$25,MATCH(C36,'部材ロット'!$A$6:$A$25,0)),""))</x:f>
      </x:c>
      <x:c r="H36" s="18" t="str">
        <x:f>IF(COUNTA(A36:F36)=0,"",IF(COUNTIFS('部材ロット'!$A$6:$A$25,C36)=1,INDEX('部材ロット'!$E$6:$E$25,MATCH(C36,'部材ロット'!$A$6:$A$25,0)),""))</x:f>
      </x:c>
      <x:c r="I36" s="18" t="str">
        <x:f>IF(COUNTA(A36:F36)=0,"",IF(OR(COUNTBLANK(A36:F36)&gt;0,COUNTIFS($A$19:$A$48,A36)&lt;&gt;1,NOT(COUNTIFS('部材ロット'!$A$6:$A$25,C36)=1),NOT(COUNTIFS($A$6:$A$15,B36)=1),COUNTIFS('部材ロット'!$A$6:$A$25,C36,'部材ロット'!$H$6:$H$25,0)&lt;&gt;1,COUNTIFS($A$6:$A$15,B36,$H$6:$H$15,0)&lt;&gt;1,COUNTIFS('構成表'!$B$6:$B$25,K36,'構成表'!$C$6:$C$25,G36,'構成表'!$E$6:$E$25,0)&lt;&gt;1,NOT(ISNUMBER(D36)),IF(ISNUMBER(D36),OR(D36&lt;=0,D36&lt;&gt;INT(D36)),FALSE),COUNTIFS($L$19:$L$48,L36,$E$19:$E$48,E36,$C$19:$C$48,"&lt;&gt;"&amp;C36)&gt;0),1,0))</x:f>
      </x:c>
      <x:c r="J36" s="18" t="str">
        <x:f>IF(COUNTA(A36:F36)=0,"",IF(C36='影響範囲検索'!$B$5,1,0))</x:f>
      </x:c>
      <x:c r="K36" s="18" t="str">
        <x:f>IF(COUNTA(A36:F36)=0,"",IF(COUNTIFS($A$6:$A$15,B36)=1,INDEX($B$6:$B$15,MATCH(B36,$A$6:$A$15,0)),""))</x:f>
      </x:c>
      <x:c r="L36" s="18" t="str">
        <x:f>IF(COUNTA(A36:F36)=0,"",IF(COUNTIFS($A$6:$A$15,B36)=1,INDEX($C$6:$C$15,MATCH(B36,$A$6:$A$15,0)),""))</x:f>
      </x:c>
      <x:c r="M36" s="2"/>
      <x:c r="N36" s="2"/>
      <x:c r="O36" s="2"/>
      <x:c r="P36" s="2"/>
    </x:row>
    <x:row r="37" ht="24" customHeight="1">
      <x:c r="A37" s="6"/>
      <x:c r="B37" s="6"/>
      <x:c r="C37" s="6"/>
      <x:c r="D37" s="19"/>
      <x:c r="E37" s="6"/>
      <x:c r="F37" s="6"/>
      <x:c r="G37" s="18" t="str">
        <x:f>IF(COUNTA(A37:F37)=0,"",IF(COUNTIFS('部材ロット'!$A$6:$A$25,C37)=1,INDEX('部材ロット'!$D$6:$D$25,MATCH(C37,'部材ロット'!$A$6:$A$25,0)),""))</x:f>
      </x:c>
      <x:c r="H37" s="18" t="str">
        <x:f>IF(COUNTA(A37:F37)=0,"",IF(COUNTIFS('部材ロット'!$A$6:$A$25,C37)=1,INDEX('部材ロット'!$E$6:$E$25,MATCH(C37,'部材ロット'!$A$6:$A$25,0)),""))</x:f>
      </x:c>
      <x:c r="I37" s="18" t="str">
        <x:f>IF(COUNTA(A37:F37)=0,"",IF(OR(COUNTBLANK(A37:F37)&gt;0,COUNTIFS($A$19:$A$48,A37)&lt;&gt;1,NOT(COUNTIFS('部材ロット'!$A$6:$A$25,C37)=1),NOT(COUNTIFS($A$6:$A$15,B37)=1),COUNTIFS('部材ロット'!$A$6:$A$25,C37,'部材ロット'!$H$6:$H$25,0)&lt;&gt;1,COUNTIFS($A$6:$A$15,B37,$H$6:$H$15,0)&lt;&gt;1,COUNTIFS('構成表'!$B$6:$B$25,K37,'構成表'!$C$6:$C$25,G37,'構成表'!$E$6:$E$25,0)&lt;&gt;1,NOT(ISNUMBER(D37)),IF(ISNUMBER(D37),OR(D37&lt;=0,D37&lt;&gt;INT(D37)),FALSE),COUNTIFS($L$19:$L$48,L37,$E$19:$E$48,E37,$C$19:$C$48,"&lt;&gt;"&amp;C37)&gt;0),1,0))</x:f>
      </x:c>
      <x:c r="J37" s="18" t="str">
        <x:f>IF(COUNTA(A37:F37)=0,"",IF(C37='影響範囲検索'!$B$5,1,0))</x:f>
      </x:c>
      <x:c r="K37" s="18" t="str">
        <x:f>IF(COUNTA(A37:F37)=0,"",IF(COUNTIFS($A$6:$A$15,B37)=1,INDEX($B$6:$B$15,MATCH(B37,$A$6:$A$15,0)),""))</x:f>
      </x:c>
      <x:c r="L37" s="18" t="str">
        <x:f>IF(COUNTA(A37:F37)=0,"",IF(COUNTIFS($A$6:$A$15,B37)=1,INDEX($C$6:$C$15,MATCH(B37,$A$6:$A$15,0)),""))</x:f>
      </x:c>
      <x:c r="M37" s="2"/>
      <x:c r="N37" s="2"/>
      <x:c r="O37" s="2"/>
      <x:c r="P37" s="2"/>
    </x:row>
    <x:row r="38" ht="24" customHeight="1">
      <x:c r="A38" s="6"/>
      <x:c r="B38" s="6"/>
      <x:c r="C38" s="6"/>
      <x:c r="D38" s="19"/>
      <x:c r="E38" s="6"/>
      <x:c r="F38" s="6"/>
      <x:c r="G38" s="18" t="str">
        <x:f>IF(COUNTA(A38:F38)=0,"",IF(COUNTIFS('部材ロット'!$A$6:$A$25,C38)=1,INDEX('部材ロット'!$D$6:$D$25,MATCH(C38,'部材ロット'!$A$6:$A$25,0)),""))</x:f>
      </x:c>
      <x:c r="H38" s="18" t="str">
        <x:f>IF(COUNTA(A38:F38)=0,"",IF(COUNTIFS('部材ロット'!$A$6:$A$25,C38)=1,INDEX('部材ロット'!$E$6:$E$25,MATCH(C38,'部材ロット'!$A$6:$A$25,0)),""))</x:f>
      </x:c>
      <x:c r="I38" s="18" t="str">
        <x:f>IF(COUNTA(A38:F38)=0,"",IF(OR(COUNTBLANK(A38:F38)&gt;0,COUNTIFS($A$19:$A$48,A38)&lt;&gt;1,NOT(COUNTIFS('部材ロット'!$A$6:$A$25,C38)=1),NOT(COUNTIFS($A$6:$A$15,B38)=1),COUNTIFS('部材ロット'!$A$6:$A$25,C38,'部材ロット'!$H$6:$H$25,0)&lt;&gt;1,COUNTIFS($A$6:$A$15,B38,$H$6:$H$15,0)&lt;&gt;1,COUNTIFS('構成表'!$B$6:$B$25,K38,'構成表'!$C$6:$C$25,G38,'構成表'!$E$6:$E$25,0)&lt;&gt;1,NOT(ISNUMBER(D38)),IF(ISNUMBER(D38),OR(D38&lt;=0,D38&lt;&gt;INT(D38)),FALSE),COUNTIFS($L$19:$L$48,L38,$E$19:$E$48,E38,$C$19:$C$48,"&lt;&gt;"&amp;C38)&gt;0),1,0))</x:f>
      </x:c>
      <x:c r="J38" s="18" t="str">
        <x:f>IF(COUNTA(A38:F38)=0,"",IF(C38='影響範囲検索'!$B$5,1,0))</x:f>
      </x:c>
      <x:c r="K38" s="18" t="str">
        <x:f>IF(COUNTA(A38:F38)=0,"",IF(COUNTIFS($A$6:$A$15,B38)=1,INDEX($B$6:$B$15,MATCH(B38,$A$6:$A$15,0)),""))</x:f>
      </x:c>
      <x:c r="L38" s="18" t="str">
        <x:f>IF(COUNTA(A38:F38)=0,"",IF(COUNTIFS($A$6:$A$15,B38)=1,INDEX($C$6:$C$15,MATCH(B38,$A$6:$A$15,0)),""))</x:f>
      </x:c>
      <x:c r="M38" s="2"/>
      <x:c r="N38" s="2"/>
      <x:c r="O38" s="2"/>
      <x:c r="P38" s="2"/>
    </x:row>
    <x:row r="39" ht="24" customHeight="1">
      <x:c r="A39" s="6"/>
      <x:c r="B39" s="6"/>
      <x:c r="C39" s="6"/>
      <x:c r="D39" s="19"/>
      <x:c r="E39" s="6"/>
      <x:c r="F39" s="6"/>
      <x:c r="G39" s="18" t="str">
        <x:f>IF(COUNTA(A39:F39)=0,"",IF(COUNTIFS('部材ロット'!$A$6:$A$25,C39)=1,INDEX('部材ロット'!$D$6:$D$25,MATCH(C39,'部材ロット'!$A$6:$A$25,0)),""))</x:f>
      </x:c>
      <x:c r="H39" s="18" t="str">
        <x:f>IF(COUNTA(A39:F39)=0,"",IF(COUNTIFS('部材ロット'!$A$6:$A$25,C39)=1,INDEX('部材ロット'!$E$6:$E$25,MATCH(C39,'部材ロット'!$A$6:$A$25,0)),""))</x:f>
      </x:c>
      <x:c r="I39" s="18" t="str">
        <x:f>IF(COUNTA(A39:F39)=0,"",IF(OR(COUNTBLANK(A39:F39)&gt;0,COUNTIFS($A$19:$A$48,A39)&lt;&gt;1,NOT(COUNTIFS('部材ロット'!$A$6:$A$25,C39)=1),NOT(COUNTIFS($A$6:$A$15,B39)=1),COUNTIFS('部材ロット'!$A$6:$A$25,C39,'部材ロット'!$H$6:$H$25,0)&lt;&gt;1,COUNTIFS($A$6:$A$15,B39,$H$6:$H$15,0)&lt;&gt;1,COUNTIFS('構成表'!$B$6:$B$25,K39,'構成表'!$C$6:$C$25,G39,'構成表'!$E$6:$E$25,0)&lt;&gt;1,NOT(ISNUMBER(D39)),IF(ISNUMBER(D39),OR(D39&lt;=0,D39&lt;&gt;INT(D39)),FALSE),COUNTIFS($L$19:$L$48,L39,$E$19:$E$48,E39,$C$19:$C$48,"&lt;&gt;"&amp;C39)&gt;0),1,0))</x:f>
      </x:c>
      <x:c r="J39" s="18" t="str">
        <x:f>IF(COUNTA(A39:F39)=0,"",IF(C39='影響範囲検索'!$B$5,1,0))</x:f>
      </x:c>
      <x:c r="K39" s="18" t="str">
        <x:f>IF(COUNTA(A39:F39)=0,"",IF(COUNTIFS($A$6:$A$15,B39)=1,INDEX($B$6:$B$15,MATCH(B39,$A$6:$A$15,0)),""))</x:f>
      </x:c>
      <x:c r="L39" s="18" t="str">
        <x:f>IF(COUNTA(A39:F39)=0,"",IF(COUNTIFS($A$6:$A$15,B39)=1,INDEX($C$6:$C$15,MATCH(B39,$A$6:$A$15,0)),""))</x:f>
      </x:c>
      <x:c r="M39" s="2"/>
      <x:c r="N39" s="2"/>
      <x:c r="O39" s="2"/>
      <x:c r="P39" s="2"/>
    </x:row>
    <x:row r="40" ht="24" customHeight="1">
      <x:c r="A40" s="6"/>
      <x:c r="B40" s="6"/>
      <x:c r="C40" s="6"/>
      <x:c r="D40" s="19"/>
      <x:c r="E40" s="6"/>
      <x:c r="F40" s="6"/>
      <x:c r="G40" s="18" t="str">
        <x:f>IF(COUNTA(A40:F40)=0,"",IF(COUNTIFS('部材ロット'!$A$6:$A$25,C40)=1,INDEX('部材ロット'!$D$6:$D$25,MATCH(C40,'部材ロット'!$A$6:$A$25,0)),""))</x:f>
      </x:c>
      <x:c r="H40" s="18" t="str">
        <x:f>IF(COUNTA(A40:F40)=0,"",IF(COUNTIFS('部材ロット'!$A$6:$A$25,C40)=1,INDEX('部材ロット'!$E$6:$E$25,MATCH(C40,'部材ロット'!$A$6:$A$25,0)),""))</x:f>
      </x:c>
      <x:c r="I40" s="18" t="str">
        <x:f>IF(COUNTA(A40:F40)=0,"",IF(OR(COUNTBLANK(A40:F40)&gt;0,COUNTIFS($A$19:$A$48,A40)&lt;&gt;1,NOT(COUNTIFS('部材ロット'!$A$6:$A$25,C40)=1),NOT(COUNTIFS($A$6:$A$15,B40)=1),COUNTIFS('部材ロット'!$A$6:$A$25,C40,'部材ロット'!$H$6:$H$25,0)&lt;&gt;1,COUNTIFS($A$6:$A$15,B40,$H$6:$H$15,0)&lt;&gt;1,COUNTIFS('構成表'!$B$6:$B$25,K40,'構成表'!$C$6:$C$25,G40,'構成表'!$E$6:$E$25,0)&lt;&gt;1,NOT(ISNUMBER(D40)),IF(ISNUMBER(D40),OR(D40&lt;=0,D40&lt;&gt;INT(D40)),FALSE),COUNTIFS($L$19:$L$48,L40,$E$19:$E$48,E40,$C$19:$C$48,"&lt;&gt;"&amp;C40)&gt;0),1,0))</x:f>
      </x:c>
      <x:c r="J40" s="18" t="str">
        <x:f>IF(COUNTA(A40:F40)=0,"",IF(C40='影響範囲検索'!$B$5,1,0))</x:f>
      </x:c>
      <x:c r="K40" s="18" t="str">
        <x:f>IF(COUNTA(A40:F40)=0,"",IF(COUNTIFS($A$6:$A$15,B40)=1,INDEX($B$6:$B$15,MATCH(B40,$A$6:$A$15,0)),""))</x:f>
      </x:c>
      <x:c r="L40" s="18" t="str">
        <x:f>IF(COUNTA(A40:F40)=0,"",IF(COUNTIFS($A$6:$A$15,B40)=1,INDEX($C$6:$C$15,MATCH(B40,$A$6:$A$15,0)),""))</x:f>
      </x:c>
      <x:c r="M40" s="2"/>
      <x:c r="N40" s="2"/>
      <x:c r="O40" s="2"/>
      <x:c r="P40" s="2"/>
    </x:row>
    <x:row r="41" ht="24" customHeight="1">
      <x:c r="A41" s="6"/>
      <x:c r="B41" s="6"/>
      <x:c r="C41" s="6"/>
      <x:c r="D41" s="19"/>
      <x:c r="E41" s="6"/>
      <x:c r="F41" s="6"/>
      <x:c r="G41" s="18" t="str">
        <x:f>IF(COUNTA(A41:F41)=0,"",IF(COUNTIFS('部材ロット'!$A$6:$A$25,C41)=1,INDEX('部材ロット'!$D$6:$D$25,MATCH(C41,'部材ロット'!$A$6:$A$25,0)),""))</x:f>
      </x:c>
      <x:c r="H41" s="18" t="str">
        <x:f>IF(COUNTA(A41:F41)=0,"",IF(COUNTIFS('部材ロット'!$A$6:$A$25,C41)=1,INDEX('部材ロット'!$E$6:$E$25,MATCH(C41,'部材ロット'!$A$6:$A$25,0)),""))</x:f>
      </x:c>
      <x:c r="I41" s="18" t="str">
        <x:f>IF(COUNTA(A41:F41)=0,"",IF(OR(COUNTBLANK(A41:F41)&gt;0,COUNTIFS($A$19:$A$48,A41)&lt;&gt;1,NOT(COUNTIFS('部材ロット'!$A$6:$A$25,C41)=1),NOT(COUNTIFS($A$6:$A$15,B41)=1),COUNTIFS('部材ロット'!$A$6:$A$25,C41,'部材ロット'!$H$6:$H$25,0)&lt;&gt;1,COUNTIFS($A$6:$A$15,B41,$H$6:$H$15,0)&lt;&gt;1,COUNTIFS('構成表'!$B$6:$B$25,K41,'構成表'!$C$6:$C$25,G41,'構成表'!$E$6:$E$25,0)&lt;&gt;1,NOT(ISNUMBER(D41)),IF(ISNUMBER(D41),OR(D41&lt;=0,D41&lt;&gt;INT(D41)),FALSE),COUNTIFS($L$19:$L$48,L41,$E$19:$E$48,E41,$C$19:$C$48,"&lt;&gt;"&amp;C41)&gt;0),1,0))</x:f>
      </x:c>
      <x:c r="J41" s="18" t="str">
        <x:f>IF(COUNTA(A41:F41)=0,"",IF(C41='影響範囲検索'!$B$5,1,0))</x:f>
      </x:c>
      <x:c r="K41" s="18" t="str">
        <x:f>IF(COUNTA(A41:F41)=0,"",IF(COUNTIFS($A$6:$A$15,B41)=1,INDEX($B$6:$B$15,MATCH(B41,$A$6:$A$15,0)),""))</x:f>
      </x:c>
      <x:c r="L41" s="18" t="str">
        <x:f>IF(COUNTA(A41:F41)=0,"",IF(COUNTIFS($A$6:$A$15,B41)=1,INDEX($C$6:$C$15,MATCH(B41,$A$6:$A$15,0)),""))</x:f>
      </x:c>
      <x:c r="M41" s="2"/>
      <x:c r="N41" s="2"/>
      <x:c r="O41" s="2"/>
      <x:c r="P41" s="2"/>
    </x:row>
    <x:row r="42" ht="24" customHeight="1">
      <x:c r="A42" s="6"/>
      <x:c r="B42" s="6"/>
      <x:c r="C42" s="6"/>
      <x:c r="D42" s="19"/>
      <x:c r="E42" s="6"/>
      <x:c r="F42" s="6"/>
      <x:c r="G42" s="18" t="str">
        <x:f>IF(COUNTA(A42:F42)=0,"",IF(COUNTIFS('部材ロット'!$A$6:$A$25,C42)=1,INDEX('部材ロット'!$D$6:$D$25,MATCH(C42,'部材ロット'!$A$6:$A$25,0)),""))</x:f>
      </x:c>
      <x:c r="H42" s="18" t="str">
        <x:f>IF(COUNTA(A42:F42)=0,"",IF(COUNTIFS('部材ロット'!$A$6:$A$25,C42)=1,INDEX('部材ロット'!$E$6:$E$25,MATCH(C42,'部材ロット'!$A$6:$A$25,0)),""))</x:f>
      </x:c>
      <x:c r="I42" s="18" t="str">
        <x:f>IF(COUNTA(A42:F42)=0,"",IF(OR(COUNTBLANK(A42:F42)&gt;0,COUNTIFS($A$19:$A$48,A42)&lt;&gt;1,NOT(COUNTIFS('部材ロット'!$A$6:$A$25,C42)=1),NOT(COUNTIFS($A$6:$A$15,B42)=1),COUNTIFS('部材ロット'!$A$6:$A$25,C42,'部材ロット'!$H$6:$H$25,0)&lt;&gt;1,COUNTIFS($A$6:$A$15,B42,$H$6:$H$15,0)&lt;&gt;1,COUNTIFS('構成表'!$B$6:$B$25,K42,'構成表'!$C$6:$C$25,G42,'構成表'!$E$6:$E$25,0)&lt;&gt;1,NOT(ISNUMBER(D42)),IF(ISNUMBER(D42),OR(D42&lt;=0,D42&lt;&gt;INT(D42)),FALSE),COUNTIFS($L$19:$L$48,L42,$E$19:$E$48,E42,$C$19:$C$48,"&lt;&gt;"&amp;C42)&gt;0),1,0))</x:f>
      </x:c>
      <x:c r="J42" s="18" t="str">
        <x:f>IF(COUNTA(A42:F42)=0,"",IF(C42='影響範囲検索'!$B$5,1,0))</x:f>
      </x:c>
      <x:c r="K42" s="18" t="str">
        <x:f>IF(COUNTA(A42:F42)=0,"",IF(COUNTIFS($A$6:$A$15,B42)=1,INDEX($B$6:$B$15,MATCH(B42,$A$6:$A$15,0)),""))</x:f>
      </x:c>
      <x:c r="L42" s="18" t="str">
        <x:f>IF(COUNTA(A42:F42)=0,"",IF(COUNTIFS($A$6:$A$15,B42)=1,INDEX($C$6:$C$15,MATCH(B42,$A$6:$A$15,0)),""))</x:f>
      </x:c>
      <x:c r="M42" s="2"/>
      <x:c r="N42" s="2"/>
      <x:c r="O42" s="2"/>
      <x:c r="P42" s="2"/>
    </x:row>
    <x:row r="43" ht="24" customHeight="1">
      <x:c r="A43" s="6"/>
      <x:c r="B43" s="6"/>
      <x:c r="C43" s="6"/>
      <x:c r="D43" s="19"/>
      <x:c r="E43" s="6"/>
      <x:c r="F43" s="6"/>
      <x:c r="G43" s="18" t="str">
        <x:f>IF(COUNTA(A43:F43)=0,"",IF(COUNTIFS('部材ロット'!$A$6:$A$25,C43)=1,INDEX('部材ロット'!$D$6:$D$25,MATCH(C43,'部材ロット'!$A$6:$A$25,0)),""))</x:f>
      </x:c>
      <x:c r="H43" s="18" t="str">
        <x:f>IF(COUNTA(A43:F43)=0,"",IF(COUNTIFS('部材ロット'!$A$6:$A$25,C43)=1,INDEX('部材ロット'!$E$6:$E$25,MATCH(C43,'部材ロット'!$A$6:$A$25,0)),""))</x:f>
      </x:c>
      <x:c r="I43" s="18" t="str">
        <x:f>IF(COUNTA(A43:F43)=0,"",IF(OR(COUNTBLANK(A43:F43)&gt;0,COUNTIFS($A$19:$A$48,A43)&lt;&gt;1,NOT(COUNTIFS('部材ロット'!$A$6:$A$25,C43)=1),NOT(COUNTIFS($A$6:$A$15,B43)=1),COUNTIFS('部材ロット'!$A$6:$A$25,C43,'部材ロット'!$H$6:$H$25,0)&lt;&gt;1,COUNTIFS($A$6:$A$15,B43,$H$6:$H$15,0)&lt;&gt;1,COUNTIFS('構成表'!$B$6:$B$25,K43,'構成表'!$C$6:$C$25,G43,'構成表'!$E$6:$E$25,0)&lt;&gt;1,NOT(ISNUMBER(D43)),IF(ISNUMBER(D43),OR(D43&lt;=0,D43&lt;&gt;INT(D43)),FALSE),COUNTIFS($L$19:$L$48,L43,$E$19:$E$48,E43,$C$19:$C$48,"&lt;&gt;"&amp;C43)&gt;0),1,0))</x:f>
      </x:c>
      <x:c r="J43" s="18" t="str">
        <x:f>IF(COUNTA(A43:F43)=0,"",IF(C43='影響範囲検索'!$B$5,1,0))</x:f>
      </x:c>
      <x:c r="K43" s="18" t="str">
        <x:f>IF(COUNTA(A43:F43)=0,"",IF(COUNTIFS($A$6:$A$15,B43)=1,INDEX($B$6:$B$15,MATCH(B43,$A$6:$A$15,0)),""))</x:f>
      </x:c>
      <x:c r="L43" s="18" t="str">
        <x:f>IF(COUNTA(A43:F43)=0,"",IF(COUNTIFS($A$6:$A$15,B43)=1,INDEX($C$6:$C$15,MATCH(B43,$A$6:$A$15,0)),""))</x:f>
      </x:c>
      <x:c r="M43" s="2"/>
      <x:c r="N43" s="2"/>
      <x:c r="O43" s="2"/>
      <x:c r="P43" s="2"/>
    </x:row>
    <x:row r="44" ht="24" customHeight="1">
      <x:c r="A44" s="6"/>
      <x:c r="B44" s="6"/>
      <x:c r="C44" s="6"/>
      <x:c r="D44" s="19"/>
      <x:c r="E44" s="6"/>
      <x:c r="F44" s="6"/>
      <x:c r="G44" s="18" t="str">
        <x:f>IF(COUNTA(A44:F44)=0,"",IF(COUNTIFS('部材ロット'!$A$6:$A$25,C44)=1,INDEX('部材ロット'!$D$6:$D$25,MATCH(C44,'部材ロット'!$A$6:$A$25,0)),""))</x:f>
      </x:c>
      <x:c r="H44" s="18" t="str">
        <x:f>IF(COUNTA(A44:F44)=0,"",IF(COUNTIFS('部材ロット'!$A$6:$A$25,C44)=1,INDEX('部材ロット'!$E$6:$E$25,MATCH(C44,'部材ロット'!$A$6:$A$25,0)),""))</x:f>
      </x:c>
      <x:c r="I44" s="18" t="str">
        <x:f>IF(COUNTA(A44:F44)=0,"",IF(OR(COUNTBLANK(A44:F44)&gt;0,COUNTIFS($A$19:$A$48,A44)&lt;&gt;1,NOT(COUNTIFS('部材ロット'!$A$6:$A$25,C44)=1),NOT(COUNTIFS($A$6:$A$15,B44)=1),COUNTIFS('部材ロット'!$A$6:$A$25,C44,'部材ロット'!$H$6:$H$25,0)&lt;&gt;1,COUNTIFS($A$6:$A$15,B44,$H$6:$H$15,0)&lt;&gt;1,COUNTIFS('構成表'!$B$6:$B$25,K44,'構成表'!$C$6:$C$25,G44,'構成表'!$E$6:$E$25,0)&lt;&gt;1,NOT(ISNUMBER(D44)),IF(ISNUMBER(D44),OR(D44&lt;=0,D44&lt;&gt;INT(D44)),FALSE),COUNTIFS($L$19:$L$48,L44,$E$19:$E$48,E44,$C$19:$C$48,"&lt;&gt;"&amp;C44)&gt;0),1,0))</x:f>
      </x:c>
      <x:c r="J44" s="18" t="str">
        <x:f>IF(COUNTA(A44:F44)=0,"",IF(C44='影響範囲検索'!$B$5,1,0))</x:f>
      </x:c>
      <x:c r="K44" s="18" t="str">
        <x:f>IF(COUNTA(A44:F44)=0,"",IF(COUNTIFS($A$6:$A$15,B44)=1,INDEX($B$6:$B$15,MATCH(B44,$A$6:$A$15,0)),""))</x:f>
      </x:c>
      <x:c r="L44" s="18" t="str">
        <x:f>IF(COUNTA(A44:F44)=0,"",IF(COUNTIFS($A$6:$A$15,B44)=1,INDEX($C$6:$C$15,MATCH(B44,$A$6:$A$15,0)),""))</x:f>
      </x:c>
      <x:c r="M44" s="2"/>
      <x:c r="N44" s="2"/>
      <x:c r="O44" s="2"/>
      <x:c r="P44" s="2"/>
    </x:row>
    <x:row r="45" ht="24" customHeight="1">
      <x:c r="A45" s="6"/>
      <x:c r="B45" s="6"/>
      <x:c r="C45" s="6"/>
      <x:c r="D45" s="19"/>
      <x:c r="E45" s="6"/>
      <x:c r="F45" s="6"/>
      <x:c r="G45" s="18" t="str">
        <x:f>IF(COUNTA(A45:F45)=0,"",IF(COUNTIFS('部材ロット'!$A$6:$A$25,C45)=1,INDEX('部材ロット'!$D$6:$D$25,MATCH(C45,'部材ロット'!$A$6:$A$25,0)),""))</x:f>
      </x:c>
      <x:c r="H45" s="18" t="str">
        <x:f>IF(COUNTA(A45:F45)=0,"",IF(COUNTIFS('部材ロット'!$A$6:$A$25,C45)=1,INDEX('部材ロット'!$E$6:$E$25,MATCH(C45,'部材ロット'!$A$6:$A$25,0)),""))</x:f>
      </x:c>
      <x:c r="I45" s="18" t="str">
        <x:f>IF(COUNTA(A45:F45)=0,"",IF(OR(COUNTBLANK(A45:F45)&gt;0,COUNTIFS($A$19:$A$48,A45)&lt;&gt;1,NOT(COUNTIFS('部材ロット'!$A$6:$A$25,C45)=1),NOT(COUNTIFS($A$6:$A$15,B45)=1),COUNTIFS('部材ロット'!$A$6:$A$25,C45,'部材ロット'!$H$6:$H$25,0)&lt;&gt;1,COUNTIFS($A$6:$A$15,B45,$H$6:$H$15,0)&lt;&gt;1,COUNTIFS('構成表'!$B$6:$B$25,K45,'構成表'!$C$6:$C$25,G45,'構成表'!$E$6:$E$25,0)&lt;&gt;1,NOT(ISNUMBER(D45)),IF(ISNUMBER(D45),OR(D45&lt;=0,D45&lt;&gt;INT(D45)),FALSE),COUNTIFS($L$19:$L$48,L45,$E$19:$E$48,E45,$C$19:$C$48,"&lt;&gt;"&amp;C45)&gt;0),1,0))</x:f>
      </x:c>
      <x:c r="J45" s="18" t="str">
        <x:f>IF(COUNTA(A45:F45)=0,"",IF(C45='影響範囲検索'!$B$5,1,0))</x:f>
      </x:c>
      <x:c r="K45" s="18" t="str">
        <x:f>IF(COUNTA(A45:F45)=0,"",IF(COUNTIFS($A$6:$A$15,B45)=1,INDEX($B$6:$B$15,MATCH(B45,$A$6:$A$15,0)),""))</x:f>
      </x:c>
      <x:c r="L45" s="18" t="str">
        <x:f>IF(COUNTA(A45:F45)=0,"",IF(COUNTIFS($A$6:$A$15,B45)=1,INDEX($C$6:$C$15,MATCH(B45,$A$6:$A$15,0)),""))</x:f>
      </x:c>
      <x:c r="M45" s="2"/>
      <x:c r="N45" s="2"/>
      <x:c r="O45" s="2"/>
      <x:c r="P45" s="2"/>
    </x:row>
    <x:row r="46" ht="24" customHeight="1">
      <x:c r="A46" s="6"/>
      <x:c r="B46" s="6"/>
      <x:c r="C46" s="6"/>
      <x:c r="D46" s="19"/>
      <x:c r="E46" s="6"/>
      <x:c r="F46" s="6"/>
      <x:c r="G46" s="18" t="str">
        <x:f>IF(COUNTA(A46:F46)=0,"",IF(COUNTIFS('部材ロット'!$A$6:$A$25,C46)=1,INDEX('部材ロット'!$D$6:$D$25,MATCH(C46,'部材ロット'!$A$6:$A$25,0)),""))</x:f>
      </x:c>
      <x:c r="H46" s="18" t="str">
        <x:f>IF(COUNTA(A46:F46)=0,"",IF(COUNTIFS('部材ロット'!$A$6:$A$25,C46)=1,INDEX('部材ロット'!$E$6:$E$25,MATCH(C46,'部材ロット'!$A$6:$A$25,0)),""))</x:f>
      </x:c>
      <x:c r="I46" s="18" t="str">
        <x:f>IF(COUNTA(A46:F46)=0,"",IF(OR(COUNTBLANK(A46:F46)&gt;0,COUNTIFS($A$19:$A$48,A46)&lt;&gt;1,NOT(COUNTIFS('部材ロット'!$A$6:$A$25,C46)=1),NOT(COUNTIFS($A$6:$A$15,B46)=1),COUNTIFS('部材ロット'!$A$6:$A$25,C46,'部材ロット'!$H$6:$H$25,0)&lt;&gt;1,COUNTIFS($A$6:$A$15,B46,$H$6:$H$15,0)&lt;&gt;1,COUNTIFS('構成表'!$B$6:$B$25,K46,'構成表'!$C$6:$C$25,G46,'構成表'!$E$6:$E$25,0)&lt;&gt;1,NOT(ISNUMBER(D46)),IF(ISNUMBER(D46),OR(D46&lt;=0,D46&lt;&gt;INT(D46)),FALSE),COUNTIFS($L$19:$L$48,L46,$E$19:$E$48,E46,$C$19:$C$48,"&lt;&gt;"&amp;C46)&gt;0),1,0))</x:f>
      </x:c>
      <x:c r="J46" s="18" t="str">
        <x:f>IF(COUNTA(A46:F46)=0,"",IF(C46='影響範囲検索'!$B$5,1,0))</x:f>
      </x:c>
      <x:c r="K46" s="18" t="str">
        <x:f>IF(COUNTA(A46:F46)=0,"",IF(COUNTIFS($A$6:$A$15,B46)=1,INDEX($B$6:$B$15,MATCH(B46,$A$6:$A$15,0)),""))</x:f>
      </x:c>
      <x:c r="L46" s="18" t="str">
        <x:f>IF(COUNTA(A46:F46)=0,"",IF(COUNTIFS($A$6:$A$15,B46)=1,INDEX($C$6:$C$15,MATCH(B46,$A$6:$A$15,0)),""))</x:f>
      </x:c>
      <x:c r="M46" s="2"/>
      <x:c r="N46" s="2"/>
      <x:c r="O46" s="2"/>
      <x:c r="P46" s="2"/>
    </x:row>
    <x:row r="47" ht="24" customHeight="1">
      <x:c r="A47" s="6"/>
      <x:c r="B47" s="6"/>
      <x:c r="C47" s="6"/>
      <x:c r="D47" s="19"/>
      <x:c r="E47" s="6"/>
      <x:c r="F47" s="6"/>
      <x:c r="G47" s="18" t="str">
        <x:f>IF(COUNTA(A47:F47)=0,"",IF(COUNTIFS('部材ロット'!$A$6:$A$25,C47)=1,INDEX('部材ロット'!$D$6:$D$25,MATCH(C47,'部材ロット'!$A$6:$A$25,0)),""))</x:f>
      </x:c>
      <x:c r="H47" s="18" t="str">
        <x:f>IF(COUNTA(A47:F47)=0,"",IF(COUNTIFS('部材ロット'!$A$6:$A$25,C47)=1,INDEX('部材ロット'!$E$6:$E$25,MATCH(C47,'部材ロット'!$A$6:$A$25,0)),""))</x:f>
      </x:c>
      <x:c r="I47" s="18" t="str">
        <x:f>IF(COUNTA(A47:F47)=0,"",IF(OR(COUNTBLANK(A47:F47)&gt;0,COUNTIFS($A$19:$A$48,A47)&lt;&gt;1,NOT(COUNTIFS('部材ロット'!$A$6:$A$25,C47)=1),NOT(COUNTIFS($A$6:$A$15,B47)=1),COUNTIFS('部材ロット'!$A$6:$A$25,C47,'部材ロット'!$H$6:$H$25,0)&lt;&gt;1,COUNTIFS($A$6:$A$15,B47,$H$6:$H$15,0)&lt;&gt;1,COUNTIFS('構成表'!$B$6:$B$25,K47,'構成表'!$C$6:$C$25,G47,'構成表'!$E$6:$E$25,0)&lt;&gt;1,NOT(ISNUMBER(D47)),IF(ISNUMBER(D47),OR(D47&lt;=0,D47&lt;&gt;INT(D47)),FALSE),COUNTIFS($L$19:$L$48,L47,$E$19:$E$48,E47,$C$19:$C$48,"&lt;&gt;"&amp;C47)&gt;0),1,0))</x:f>
      </x:c>
      <x:c r="J47" s="18" t="str">
        <x:f>IF(COUNTA(A47:F47)=0,"",IF(C47='影響範囲検索'!$B$5,1,0))</x:f>
      </x:c>
      <x:c r="K47" s="18" t="str">
        <x:f>IF(COUNTA(A47:F47)=0,"",IF(COUNTIFS($A$6:$A$15,B47)=1,INDEX($B$6:$B$15,MATCH(B47,$A$6:$A$15,0)),""))</x:f>
      </x:c>
      <x:c r="L47" s="18" t="str">
        <x:f>IF(COUNTA(A47:F47)=0,"",IF(COUNTIFS($A$6:$A$15,B47)=1,INDEX($C$6:$C$15,MATCH(B47,$A$6:$A$15,0)),""))</x:f>
      </x:c>
      <x:c r="M47" s="2"/>
      <x:c r="N47" s="2"/>
      <x:c r="O47" s="2"/>
      <x:c r="P47" s="2"/>
    </x:row>
    <x:row r="48" ht="24" customHeight="1">
      <x:c r="A48" s="6"/>
      <x:c r="B48" s="6"/>
      <x:c r="C48" s="6"/>
      <x:c r="D48" s="19"/>
      <x:c r="E48" s="6"/>
      <x:c r="F48" s="6"/>
      <x:c r="G48" s="18" t="str">
        <x:f>IF(COUNTA(A48:F48)=0,"",IF(COUNTIFS('部材ロット'!$A$6:$A$25,C48)=1,INDEX('部材ロット'!$D$6:$D$25,MATCH(C48,'部材ロット'!$A$6:$A$25,0)),""))</x:f>
      </x:c>
      <x:c r="H48" s="18" t="str">
        <x:f>IF(COUNTA(A48:F48)=0,"",IF(COUNTIFS('部材ロット'!$A$6:$A$25,C48)=1,INDEX('部材ロット'!$E$6:$E$25,MATCH(C48,'部材ロット'!$A$6:$A$25,0)),""))</x:f>
      </x:c>
      <x:c r="I48" s="18" t="str">
        <x:f>IF(COUNTA(A48:F48)=0,"",IF(OR(COUNTBLANK(A48:F48)&gt;0,COUNTIFS($A$19:$A$48,A48)&lt;&gt;1,NOT(COUNTIFS('部材ロット'!$A$6:$A$25,C48)=1),NOT(COUNTIFS($A$6:$A$15,B48)=1),COUNTIFS('部材ロット'!$A$6:$A$25,C48,'部材ロット'!$H$6:$H$25,0)&lt;&gt;1,COUNTIFS($A$6:$A$15,B48,$H$6:$H$15,0)&lt;&gt;1,COUNTIFS('構成表'!$B$6:$B$25,K48,'構成表'!$C$6:$C$25,G48,'構成表'!$E$6:$E$25,0)&lt;&gt;1,NOT(ISNUMBER(D48)),IF(ISNUMBER(D48),OR(D48&lt;=0,D48&lt;&gt;INT(D48)),FALSE),COUNTIFS($L$19:$L$48,L48,$E$19:$E$48,E48,$C$19:$C$48,"&lt;&gt;"&amp;C48)&gt;0),1,0))</x:f>
      </x:c>
      <x:c r="J48" s="18" t="str">
        <x:f>IF(COUNTA(A48:F48)=0,"",IF(C48='影響範囲検索'!$B$5,1,0))</x:f>
      </x:c>
      <x:c r="K48" s="18" t="str">
        <x:f>IF(COUNTA(A48:F48)=0,"",IF(COUNTIFS($A$6:$A$15,B48)=1,INDEX($B$6:$B$15,MATCH(B48,$A$6:$A$15,0)),""))</x:f>
      </x:c>
      <x:c r="L48" s="18" t="str">
        <x:f>IF(COUNTA(A48:F48)=0,"",IF(COUNTIFS($A$6:$A$15,B48)=1,INDEX($C$6:$C$15,MATCH(B48,$A$6:$A$15,0)),""))</x:f>
      </x:c>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H6:H15">
    <x:cfRule type="cellIs" dxfId="3" priority="1" operator="greaterThan">
      <x:formula>0</x:formula>
    </x:cfRule>
  </x:conditionalFormatting>
  <x:conditionalFormatting sqref="I19:I48">
    <x:cfRule type="cellIs" dxfId="4" priority="2" operator="greaterThan">
      <x:formula>0</x:formula>
    </x:cfRule>
  </x:conditionalFormatting>
  <x:pageMargins left="0.7" right="0.7" top="0.75" bottom="0.75" header="0.3" footer="0.3"/>
  <x:tableParts count="2">
    <x:tablePart xmlns:r="http://schemas.openxmlformats.org/officeDocument/2006/relationships" r:id="Rb5cebc01c4634605"/>
    <x:tablePart xmlns:r="http://schemas.openxmlformats.org/officeDocument/2006/relationships" r:id="Re3f0aa8469fa4149"/>
  </x:tableParts>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出荷識別子</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出荷識別子</x:v>
      </x:c>
      <x:c r="B5" s="16" t="str">
        <x:v>注文識別子</x:v>
      </x:c>
      <x:c r="C5" s="16" t="str">
        <x:v>組立バッチ識別子</x:v>
      </x:c>
      <x:c r="D5" s="16" t="str">
        <x:v>贈答箱の改訂</x:v>
      </x:c>
      <x:c r="E5" s="16" t="str">
        <x:v>倉庫</x:v>
      </x:c>
      <x:c r="F5" s="16" t="str">
        <x:v>贈答箱数量</x:v>
      </x:c>
      <x:c r="G5" s="16" t="str">
        <x:v>出荷日</x:v>
      </x:c>
      <x:c r="H5" s="16" t="str">
        <x:v>元記録</x:v>
      </x:c>
      <x:c r="I5" s="16" t="str">
        <x:v>親記録一致数</x:v>
      </x:c>
      <x:c r="J5" s="16" t="str">
        <x:v>入力異常</x:v>
      </x:c>
      <x:c r="K5" s="16" t="str">
        <x:v>影響表示</x:v>
      </x:c>
      <x:c r="L5" s="16" t="str">
        <x:v>最初の影響注文</x:v>
      </x:c>
      <x:c r="M5" s="16" t="str">
        <x:v>隔離部材行数</x:v>
      </x:c>
      <x:c r="N5" s="17" t="str">
        <x:v>作業</x:v>
      </x:c>
      <x:c r="O5" s="2"/>
      <x:c r="P5" s="2"/>
    </x:row>
    <x:row r="6" ht="24" customHeight="1">
      <x:c r="A6" s="6" t="str">
        <x:v>S001</x:v>
      </x:c>
      <x:c r="B6" s="6" t="str">
        <x:v>O001</x:v>
      </x:c>
      <x:c r="C6" s="6" t="str">
        <x:v>AS-01</x:v>
      </x:c>
      <x:c r="D6" s="6" t="str">
        <x:v>KIT-R1</x:v>
      </x:c>
      <x:c r="E6" s="6" t="str">
        <x:v>WH-A</x:v>
      </x:c>
      <x:c r="F6" s="19" t="n">
        <x:v>20</x:v>
      </x:c>
      <x:c r="G6" s="22" t="d">
        <x:v>2027-01-10T00:00:00.000Z</x:v>
      </x:c>
      <x:c r="H6" s="19" t="str">
        <x:v>SHIP-E01</x:v>
      </x:c>
      <x:c r="I6" s="20" t="n">
        <x:f>IF(COUNTA(A6:H6)=0,"",COUNTIFS('組立履歴'!$A$6:$A$15,C6))</x:f>
        <x:v>1</x:v>
      </x:c>
      <x:c r="J6" s="20" t="n">
        <x:f>IF(COUNTA(A6:H6)=0,"",IF(OR(COUNTBLANK(A6:H6)&gt;0,COUNTIFS($A$6:$A$35,A6)&lt;&gt;1,I6&lt;&gt;1,COUNTIFS('組立履歴'!$A$6:$A$15,C6,'組立履歴'!$B$6:$B$15,D6,'組立履歴'!$C$6:$C$15,E6,'組立履歴'!$H$6:$H$15,0)&lt;&gt;1,NOT(ISNUMBER(F6)),IF(ISNUMBER(F6),OR(F6&lt;=0,F6&lt;&gt;INT(F6)),FALSE),NOT(ISNUMBER(G6)),IF(I6=1,OR(SUMIFS($F$6:$F$35,$C$6:$C$35,C6)&gt;INDEX('組立履歴'!$D$6:$D$15,MATCH(C6,'組立履歴'!$A$6:$A$15,0)),G6&lt;INDEX('組立履歴'!$E$6:$E$15,MATCH(C6,'組立履歴'!$A$6:$A$15,0))),FALSE)),1,0))</x:f>
        <x:v>0</x:v>
      </x:c>
      <x:c r="K6" s="20" t="n">
        <x:f>IF(COUNTA(A6:H6)=0,"",IF(COUNTIFS('組立履歴'!$B$19:$B$48,C6,'組立履歴'!$C$19:$C$48,'影響範囲検索'!$B$5)&gt;0,1,0))</x:f>
        <x:v>1</x:v>
      </x:c>
      <x:c r="L6" s="20" t="n">
        <x:f>IF(COUNTA(A6:H6)=0,"",IF(AND(K6=1,COUNTIFS($B$6:B6,B6,$K$6:K6,1)=1),1,0))</x:f>
        <x:v>1</x:v>
      </x:c>
      <x:c r="M6" s="20" t="n">
        <x:f>IF(COUNTA(A6:H6)=0,"",SUMIFS('組立履歴'!$J$6:$J$15,'組立履歴'!$A$6:$A$15,C6))</x:f>
        <x:v>1</x:v>
      </x:c>
      <x:c r="N6" s="18" t="str">
        <x:f>IF(COUNTA(A6:H6)=0,"",IF(J6&gt;0,"元資料の関連を修正",IF(M6&gt;0,"品質確認が必要","出荷記録あり")))</x:f>
        <x:v>品質確認が必要</x:v>
      </x:c>
      <x:c r="O6" s="2"/>
      <x:c r="P6" s="2"/>
    </x:row>
    <x:row r="7" ht="24" customHeight="1">
      <x:c r="A7" s="6" t="str">
        <x:v>S002</x:v>
      </x:c>
      <x:c r="B7" s="6" t="str">
        <x:v>O002</x:v>
      </x:c>
      <x:c r="C7" s="6" t="str">
        <x:v>AS-01</x:v>
      </x:c>
      <x:c r="D7" s="6" t="str">
        <x:v>KIT-R1</x:v>
      </x:c>
      <x:c r="E7" s="6" t="str">
        <x:v>WH-A</x:v>
      </x:c>
      <x:c r="F7" s="19" t="n">
        <x:v>10</x:v>
      </x:c>
      <x:c r="G7" s="22" t="d">
        <x:v>2027-01-10T00:00:00.000Z</x:v>
      </x:c>
      <x:c r="H7" s="19" t="str">
        <x:v>SHIP-E02</x:v>
      </x:c>
      <x:c r="I7" s="20" t="n">
        <x:f>IF(COUNTA(A7:H7)=0,"",COUNTIFS('組立履歴'!$A$6:$A$15,C7))</x:f>
        <x:v>1</x:v>
      </x:c>
      <x:c r="J7" s="20" t="n">
        <x:f>IF(COUNTA(A7:H7)=0,"",IF(OR(COUNTBLANK(A7:H7)&gt;0,COUNTIFS($A$6:$A$35,A7)&lt;&gt;1,I7&lt;&gt;1,COUNTIFS('組立履歴'!$A$6:$A$15,C7,'組立履歴'!$B$6:$B$15,D7,'組立履歴'!$C$6:$C$15,E7,'組立履歴'!$H$6:$H$15,0)&lt;&gt;1,NOT(ISNUMBER(F7)),IF(ISNUMBER(F7),OR(F7&lt;=0,F7&lt;&gt;INT(F7)),FALSE),NOT(ISNUMBER(G7)),IF(I7=1,OR(SUMIFS($F$6:$F$35,$C$6:$C$35,C7)&gt;INDEX('組立履歴'!$D$6:$D$15,MATCH(C7,'組立履歴'!$A$6:$A$15,0)),G7&lt;INDEX('組立履歴'!$E$6:$E$15,MATCH(C7,'組立履歴'!$A$6:$A$15,0))),FALSE)),1,0))</x:f>
        <x:v>0</x:v>
      </x:c>
      <x:c r="K7" s="20" t="n">
        <x:f>IF(COUNTA(A7:H7)=0,"",IF(COUNTIFS('組立履歴'!$B$19:$B$48,C7,'組立履歴'!$C$19:$C$48,'影響範囲検索'!$B$5)&gt;0,1,0))</x:f>
        <x:v>1</x:v>
      </x:c>
      <x:c r="L7" s="20" t="n">
        <x:f>IF(COUNTA(A7:H7)=0,"",IF(AND(K7=1,COUNTIFS($B$6:B7,B7,$K$6:K7,1)=1),1,0))</x:f>
        <x:v>1</x:v>
      </x:c>
      <x:c r="M7" s="20" t="n">
        <x:f>IF(COUNTA(A7:H7)=0,"",SUMIFS('組立履歴'!$J$6:$J$15,'組立履歴'!$A$6:$A$15,C7))</x:f>
        <x:v>1</x:v>
      </x:c>
      <x:c r="N7" s="18" t="str">
        <x:f>IF(COUNTA(A7:H7)=0,"",IF(J7&gt;0,"元資料の関連を修正",IF(M7&gt;0,"品質確認が必要","出荷記録あり")))</x:f>
        <x:v>品質確認が必要</x:v>
      </x:c>
      <x:c r="O7" s="2"/>
      <x:c r="P7" s="2"/>
    </x:row>
    <x:row r="8" ht="24" customHeight="1">
      <x:c r="A8" s="6" t="str">
        <x:v>S003</x:v>
      </x:c>
      <x:c r="B8" s="6" t="str">
        <x:v>O003</x:v>
      </x:c>
      <x:c r="C8" s="6" t="str">
        <x:v>AS-02</x:v>
      </x:c>
      <x:c r="D8" s="6" t="str">
        <x:v>KIT-R2</x:v>
      </x:c>
      <x:c r="E8" s="6" t="str">
        <x:v>WH-B</x:v>
      </x:c>
      <x:c r="F8" s="19" t="n">
        <x:v>15</x:v>
      </x:c>
      <x:c r="G8" s="22" t="d">
        <x:v>2027-01-11T00:00:00.000Z</x:v>
      </x:c>
      <x:c r="H8" s="19" t="str">
        <x:v>SHIP-E03</x:v>
      </x:c>
      <x:c r="I8" s="20" t="n">
        <x:f>IF(COUNTA(A8:H8)=0,"",COUNTIFS('組立履歴'!$A$6:$A$15,C8))</x:f>
        <x:v>1</x:v>
      </x:c>
      <x:c r="J8" s="20" t="n">
        <x:f>IF(COUNTA(A8:H8)=0,"",IF(OR(COUNTBLANK(A8:H8)&gt;0,COUNTIFS($A$6:$A$35,A8)&lt;&gt;1,I8&lt;&gt;1,COUNTIFS('組立履歴'!$A$6:$A$15,C8,'組立履歴'!$B$6:$B$15,D8,'組立履歴'!$C$6:$C$15,E8,'組立履歴'!$H$6:$H$15,0)&lt;&gt;1,NOT(ISNUMBER(F8)),IF(ISNUMBER(F8),OR(F8&lt;=0,F8&lt;&gt;INT(F8)),FALSE),NOT(ISNUMBER(G8)),IF(I8=1,OR(SUMIFS($F$6:$F$35,$C$6:$C$35,C8)&gt;INDEX('組立履歴'!$D$6:$D$15,MATCH(C8,'組立履歴'!$A$6:$A$15,0)),G8&lt;INDEX('組立履歴'!$E$6:$E$15,MATCH(C8,'組立履歴'!$A$6:$A$15,0))),FALSE)),1,0))</x:f>
        <x:v>0</x:v>
      </x:c>
      <x:c r="K8" s="20" t="n">
        <x:f>IF(COUNTA(A8:H8)=0,"",IF(COUNTIFS('組立履歴'!$B$19:$B$48,C8,'組立履歴'!$C$19:$C$48,'影響範囲検索'!$B$5)&gt;0,1,0))</x:f>
        <x:v>1</x:v>
      </x:c>
      <x:c r="L8" s="20" t="n">
        <x:f>IF(COUNTA(A8:H8)=0,"",IF(AND(K8=1,COUNTIFS($B$6:B8,B8,$K$6:K8,1)=1),1,0))</x:f>
        <x:v>1</x:v>
      </x:c>
      <x:c r="M8" s="20" t="n">
        <x:f>IF(COUNTA(A8:H8)=0,"",SUMIFS('組立履歴'!$J$6:$J$15,'組立履歴'!$A$6:$A$15,C8))</x:f>
        <x:v>1</x:v>
      </x:c>
      <x:c r="N8" s="18" t="str">
        <x:f>IF(COUNTA(A8:H8)=0,"",IF(J8&gt;0,"元資料の関連を修正",IF(M8&gt;0,"品質確認が必要","出荷記録あり")))</x:f>
        <x:v>品質確認が必要</x:v>
      </x:c>
      <x:c r="O8" s="2"/>
      <x:c r="P8" s="2"/>
    </x:row>
    <x:row r="9" ht="24" customHeight="1">
      <x:c r="A9" s="6" t="str">
        <x:v>S004</x:v>
      </x:c>
      <x:c r="B9" s="6" t="str">
        <x:v>O003</x:v>
      </x:c>
      <x:c r="C9" s="6" t="str">
        <x:v>AS-02</x:v>
      </x:c>
      <x:c r="D9" s="6" t="str">
        <x:v>KIT-R2</x:v>
      </x:c>
      <x:c r="E9" s="6" t="str">
        <x:v>WH-B</x:v>
      </x:c>
      <x:c r="F9" s="19" t="n">
        <x:v>5</x:v>
      </x:c>
      <x:c r="G9" s="22" t="d">
        <x:v>2027-01-12T00:00:00.000Z</x:v>
      </x:c>
      <x:c r="H9" s="19" t="str">
        <x:v>SHIP-E04</x:v>
      </x:c>
      <x:c r="I9" s="20" t="n">
        <x:f>IF(COUNTA(A9:H9)=0,"",COUNTIFS('組立履歴'!$A$6:$A$15,C9))</x:f>
        <x:v>1</x:v>
      </x:c>
      <x:c r="J9" s="20" t="n">
        <x:f>IF(COUNTA(A9:H9)=0,"",IF(OR(COUNTBLANK(A9:H9)&gt;0,COUNTIFS($A$6:$A$35,A9)&lt;&gt;1,I9&lt;&gt;1,COUNTIFS('組立履歴'!$A$6:$A$15,C9,'組立履歴'!$B$6:$B$15,D9,'組立履歴'!$C$6:$C$15,E9,'組立履歴'!$H$6:$H$15,0)&lt;&gt;1,NOT(ISNUMBER(F9)),IF(ISNUMBER(F9),OR(F9&lt;=0,F9&lt;&gt;INT(F9)),FALSE),NOT(ISNUMBER(G9)),IF(I9=1,OR(SUMIFS($F$6:$F$35,$C$6:$C$35,C9)&gt;INDEX('組立履歴'!$D$6:$D$15,MATCH(C9,'組立履歴'!$A$6:$A$15,0)),G9&lt;INDEX('組立履歴'!$E$6:$E$15,MATCH(C9,'組立履歴'!$A$6:$A$15,0))),FALSE)),1,0))</x:f>
        <x:v>0</x:v>
      </x:c>
      <x:c r="K9" s="20" t="n">
        <x:f>IF(COUNTA(A9:H9)=0,"",IF(COUNTIFS('組立履歴'!$B$19:$B$48,C9,'組立履歴'!$C$19:$C$48,'影響範囲検索'!$B$5)&gt;0,1,0))</x:f>
        <x:v>1</x:v>
      </x:c>
      <x:c r="L9" s="20" t="n">
        <x:f>IF(COUNTA(A9:H9)=0,"",IF(AND(K9=1,COUNTIFS($B$6:B9,B9,$K$6:K9,1)=1),1,0))</x:f>
        <x:v>0</x:v>
      </x:c>
      <x:c r="M9" s="20" t="n">
        <x:f>IF(COUNTA(A9:H9)=0,"",SUMIFS('組立履歴'!$J$6:$J$15,'組立履歴'!$A$6:$A$15,C9))</x:f>
        <x:v>1</x:v>
      </x:c>
      <x:c r="N9" s="18" t="str">
        <x:f>IF(COUNTA(A9:H9)=0,"",IF(J9&gt;0,"元資料の関連を修正",IF(M9&gt;0,"品質確認が必要","出荷記録あり")))</x:f>
        <x:v>品質確認が必要</x:v>
      </x:c>
      <x:c r="O9" s="2"/>
      <x:c r="P9" s="2"/>
    </x:row>
    <x:row r="10" ht="24" customHeight="1">
      <x:c r="A10" s="6" t="str">
        <x:v>S005</x:v>
      </x:c>
      <x:c r="B10" s="6" t="str">
        <x:v>O004</x:v>
      </x:c>
      <x:c r="C10" s="6" t="str">
        <x:v>AS-03</x:v>
      </x:c>
      <x:c r="D10" s="6" t="str">
        <x:v>KIT-R2</x:v>
      </x:c>
      <x:c r="E10" s="6" t="str">
        <x:v>WH-C</x:v>
      </x:c>
      <x:c r="F10" s="19" t="n">
        <x:v>10</x:v>
      </x:c>
      <x:c r="G10" s="22" t="d">
        <x:v>2027-01-12T00:00:00.000Z</x:v>
      </x:c>
      <x:c r="H10" s="19" t="str">
        <x:v>SHIP-E05</x:v>
      </x:c>
      <x:c r="I10" s="20" t="n">
        <x:f>IF(COUNTA(A10:H10)=0,"",COUNTIFS('組立履歴'!$A$6:$A$15,C10))</x:f>
        <x:v>1</x:v>
      </x:c>
      <x:c r="J10" s="20" t="n">
        <x:f>IF(COUNTA(A10:H10)=0,"",IF(OR(COUNTBLANK(A10:H10)&gt;0,COUNTIFS($A$6:$A$35,A10)&lt;&gt;1,I10&lt;&gt;1,COUNTIFS('組立履歴'!$A$6:$A$15,C10,'組立履歴'!$B$6:$B$15,D10,'組立履歴'!$C$6:$C$15,E10,'組立履歴'!$H$6:$H$15,0)&lt;&gt;1,NOT(ISNUMBER(F10)),IF(ISNUMBER(F10),OR(F10&lt;=0,F10&lt;&gt;INT(F10)),FALSE),NOT(ISNUMBER(G10)),IF(I10=1,OR(SUMIFS($F$6:$F$35,$C$6:$C$35,C10)&gt;INDEX('組立履歴'!$D$6:$D$15,MATCH(C10,'組立履歴'!$A$6:$A$15,0)),G10&lt;INDEX('組立履歴'!$E$6:$E$15,MATCH(C10,'組立履歴'!$A$6:$A$15,0))),FALSE)),1,0))</x:f>
        <x:v>0</x:v>
      </x:c>
      <x:c r="K10" s="20" t="n">
        <x:f>IF(COUNTA(A10:H10)=0,"",IF(COUNTIFS('組立履歴'!$B$19:$B$48,C10,'組立履歴'!$C$19:$C$48,'影響範囲検索'!$B$5)&gt;0,1,0))</x:f>
        <x:v>1</x:v>
      </x:c>
      <x:c r="L10" s="20" t="n">
        <x:f>IF(COUNTA(A10:H10)=0,"",IF(AND(K10=1,COUNTIFS($B$6:B10,B10,$K$6:K10,1)=1),1,0))</x:f>
        <x:v>1</x:v>
      </x:c>
      <x:c r="M10" s="20" t="n">
        <x:f>IF(COUNTA(A10:H10)=0,"",SUMIFS('組立履歴'!$J$6:$J$15,'組立履歴'!$A$6:$A$15,C10))</x:f>
        <x:v>1</x:v>
      </x:c>
      <x:c r="N10" s="18" t="str">
        <x:f>IF(COUNTA(A10:H10)=0,"",IF(J10&gt;0,"元資料の関連を修正",IF(M10&gt;0,"品質確認が必要","出荷記録あり")))</x:f>
        <x:v>品質確認が必要</x:v>
      </x:c>
      <x:c r="O10" s="2"/>
      <x:c r="P10" s="2"/>
    </x:row>
    <x:row r="11" ht="24" customHeight="1">
      <x:c r="A11" s="6" t="str">
        <x:v>S006</x:v>
      </x:c>
      <x:c r="B11" s="6" t="str">
        <x:v>O005</x:v>
      </x:c>
      <x:c r="C11" s="6" t="str">
        <x:v>AS-04</x:v>
      </x:c>
      <x:c r="D11" s="6" t="str">
        <x:v>KIT-R1</x:v>
      </x:c>
      <x:c r="E11" s="6" t="str">
        <x:v>WH-A</x:v>
      </x:c>
      <x:c r="F11" s="19" t="n">
        <x:v>10</x:v>
      </x:c>
      <x:c r="G11" s="22" t="d">
        <x:v>2027-01-13T00:00:00.000Z</x:v>
      </x:c>
      <x:c r="H11" s="19" t="str">
        <x:v>SHIP-E06</x:v>
      </x:c>
      <x:c r="I11" s="20" t="n">
        <x:f>IF(COUNTA(A11:H11)=0,"",COUNTIFS('組立履歴'!$A$6:$A$15,C11))</x:f>
        <x:v>1</x:v>
      </x:c>
      <x:c r="J11" s="20" t="n">
        <x:f>IF(COUNTA(A11:H11)=0,"",IF(OR(COUNTBLANK(A11:H11)&gt;0,COUNTIFS($A$6:$A$35,A11)&lt;&gt;1,I11&lt;&gt;1,COUNTIFS('組立履歴'!$A$6:$A$15,C11,'組立履歴'!$B$6:$B$15,D11,'組立履歴'!$C$6:$C$15,E11,'組立履歴'!$H$6:$H$15,0)&lt;&gt;1,NOT(ISNUMBER(F11)),IF(ISNUMBER(F11),OR(F11&lt;=0,F11&lt;&gt;INT(F11)),FALSE),NOT(ISNUMBER(G11)),IF(I11=1,OR(SUMIFS($F$6:$F$35,$C$6:$C$35,C11)&gt;INDEX('組立履歴'!$D$6:$D$15,MATCH(C11,'組立履歴'!$A$6:$A$15,0)),G11&lt;INDEX('組立履歴'!$E$6:$E$15,MATCH(C11,'組立履歴'!$A$6:$A$15,0))),FALSE)),1,0))</x:f>
        <x:v>0</x:v>
      </x:c>
      <x:c r="K11" s="20" t="n">
        <x:f>IF(COUNTA(A11:H11)=0,"",IF(COUNTIFS('組立履歴'!$B$19:$B$48,C11,'組立履歴'!$C$19:$C$48,'影響範囲検索'!$B$5)&gt;0,1,0))</x:f>
        <x:v>0</x:v>
      </x:c>
      <x:c r="L11" s="20" t="n">
        <x:f>IF(COUNTA(A11:H11)=0,"",IF(AND(K11=1,COUNTIFS($B$6:B11,B11,$K$6:K11,1)=1),1,0))</x:f>
        <x:v>0</x:v>
      </x:c>
      <x:c r="M11" s="20" t="n">
        <x:f>IF(COUNTA(A11:H11)=0,"",SUMIFS('組立履歴'!$J$6:$J$15,'組立履歴'!$A$6:$A$15,C11))</x:f>
        <x:v>0</x:v>
      </x:c>
      <x:c r="N11" s="18" t="str">
        <x:f>IF(COUNTA(A11:H11)=0,"",IF(J11&gt;0,"元資料の関連を修正",IF(M11&gt;0,"品質確認が必要","出荷記録あり")))</x:f>
        <x:v>出荷記録あり</x:v>
      </x:c>
      <x:c r="O11" s="2"/>
      <x:c r="P11" s="2"/>
    </x:row>
    <x:row r="12" ht="24" customHeight="1">
      <x:c r="A12" s="6"/>
      <x:c r="B12" s="6"/>
      <x:c r="C12" s="6"/>
      <x:c r="D12" s="6"/>
      <x:c r="E12" s="6"/>
      <x:c r="F12" s="19"/>
      <x:c r="G12" s="22"/>
      <x:c r="H12" s="19"/>
      <x:c r="I12" s="20" t="str">
        <x:f>IF(COUNTA(A12:H12)=0,"",COUNTIFS('組立履歴'!$A$6:$A$15,C12))</x:f>
      </x:c>
      <x:c r="J12" s="20" t="str">
        <x:f>IF(COUNTA(A12:H12)=0,"",IF(OR(COUNTBLANK(A12:H12)&gt;0,COUNTIFS($A$6:$A$35,A12)&lt;&gt;1,I12&lt;&gt;1,COUNTIFS('組立履歴'!$A$6:$A$15,C12,'組立履歴'!$B$6:$B$15,D12,'組立履歴'!$C$6:$C$15,E12,'組立履歴'!$H$6:$H$15,0)&lt;&gt;1,NOT(ISNUMBER(F12)),IF(ISNUMBER(F12),OR(F12&lt;=0,F12&lt;&gt;INT(F12)),FALSE),NOT(ISNUMBER(G12)),IF(I12=1,OR(SUMIFS($F$6:$F$35,$C$6:$C$35,C12)&gt;INDEX('組立履歴'!$D$6:$D$15,MATCH(C12,'組立履歴'!$A$6:$A$15,0)),G12&lt;INDEX('組立履歴'!$E$6:$E$15,MATCH(C12,'組立履歴'!$A$6:$A$15,0))),FALSE)),1,0))</x:f>
      </x:c>
      <x:c r="K12" s="20" t="str">
        <x:f>IF(COUNTA(A12:H12)=0,"",IF(COUNTIFS('組立履歴'!$B$19:$B$48,C12,'組立履歴'!$C$19:$C$48,'影響範囲検索'!$B$5)&gt;0,1,0))</x:f>
      </x:c>
      <x:c r="L12" s="20" t="str">
        <x:f>IF(COUNTA(A12:H12)=0,"",IF(AND(K12=1,COUNTIFS($B$6:B12,B12,$K$6:K12,1)=1),1,0))</x:f>
      </x:c>
      <x:c r="M12" s="20" t="str">
        <x:f>IF(COUNTA(A12:H12)=0,"",SUMIFS('組立履歴'!$J$6:$J$15,'組立履歴'!$A$6:$A$15,C12))</x:f>
      </x:c>
      <x:c r="N12" s="18" t="str">
        <x:f>IF(COUNTA(A12:H12)=0,"",IF(J12&gt;0,"元資料の関連を修正",IF(M12&gt;0,"品質確認が必要","出荷記録あり")))</x:f>
      </x:c>
      <x:c r="O12" s="2"/>
      <x:c r="P12" s="2"/>
    </x:row>
    <x:row r="13" ht="24" customHeight="1">
      <x:c r="A13" s="6"/>
      <x:c r="B13" s="6"/>
      <x:c r="C13" s="6"/>
      <x:c r="D13" s="6"/>
      <x:c r="E13" s="6"/>
      <x:c r="F13" s="19"/>
      <x:c r="G13" s="22"/>
      <x:c r="H13" s="19"/>
      <x:c r="I13" s="20" t="str">
        <x:f>IF(COUNTA(A13:H13)=0,"",COUNTIFS('組立履歴'!$A$6:$A$15,C13))</x:f>
      </x:c>
      <x:c r="J13" s="20" t="str">
        <x:f>IF(COUNTA(A13:H13)=0,"",IF(OR(COUNTBLANK(A13:H13)&gt;0,COUNTIFS($A$6:$A$35,A13)&lt;&gt;1,I13&lt;&gt;1,COUNTIFS('組立履歴'!$A$6:$A$15,C13,'組立履歴'!$B$6:$B$15,D13,'組立履歴'!$C$6:$C$15,E13,'組立履歴'!$H$6:$H$15,0)&lt;&gt;1,NOT(ISNUMBER(F13)),IF(ISNUMBER(F13),OR(F13&lt;=0,F13&lt;&gt;INT(F13)),FALSE),NOT(ISNUMBER(G13)),IF(I13=1,OR(SUMIFS($F$6:$F$35,$C$6:$C$35,C13)&gt;INDEX('組立履歴'!$D$6:$D$15,MATCH(C13,'組立履歴'!$A$6:$A$15,0)),G13&lt;INDEX('組立履歴'!$E$6:$E$15,MATCH(C13,'組立履歴'!$A$6:$A$15,0))),FALSE)),1,0))</x:f>
      </x:c>
      <x:c r="K13" s="20" t="str">
        <x:f>IF(COUNTA(A13:H13)=0,"",IF(COUNTIFS('組立履歴'!$B$19:$B$48,C13,'組立履歴'!$C$19:$C$48,'影響範囲検索'!$B$5)&gt;0,1,0))</x:f>
      </x:c>
      <x:c r="L13" s="20" t="str">
        <x:f>IF(COUNTA(A13:H13)=0,"",IF(AND(K13=1,COUNTIFS($B$6:B13,B13,$K$6:K13,1)=1),1,0))</x:f>
      </x:c>
      <x:c r="M13" s="20" t="str">
        <x:f>IF(COUNTA(A13:H13)=0,"",SUMIFS('組立履歴'!$J$6:$J$15,'組立履歴'!$A$6:$A$15,C13))</x:f>
      </x:c>
      <x:c r="N13" s="18" t="str">
        <x:f>IF(COUNTA(A13:H13)=0,"",IF(J13&gt;0,"元資料の関連を修正",IF(M13&gt;0,"品質確認が必要","出荷記録あり")))</x:f>
      </x:c>
      <x:c r="O13" s="2"/>
      <x:c r="P13" s="2"/>
    </x:row>
    <x:row r="14" ht="24" customHeight="1">
      <x:c r="A14" s="6"/>
      <x:c r="B14" s="6"/>
      <x:c r="C14" s="6"/>
      <x:c r="D14" s="6"/>
      <x:c r="E14" s="6"/>
      <x:c r="F14" s="19"/>
      <x:c r="G14" s="22"/>
      <x:c r="H14" s="19"/>
      <x:c r="I14" s="20" t="str">
        <x:f>IF(COUNTA(A14:H14)=0,"",COUNTIFS('組立履歴'!$A$6:$A$15,C14))</x:f>
      </x:c>
      <x:c r="J14" s="20" t="str">
        <x:f>IF(COUNTA(A14:H14)=0,"",IF(OR(COUNTBLANK(A14:H14)&gt;0,COUNTIFS($A$6:$A$35,A14)&lt;&gt;1,I14&lt;&gt;1,COUNTIFS('組立履歴'!$A$6:$A$15,C14,'組立履歴'!$B$6:$B$15,D14,'組立履歴'!$C$6:$C$15,E14,'組立履歴'!$H$6:$H$15,0)&lt;&gt;1,NOT(ISNUMBER(F14)),IF(ISNUMBER(F14),OR(F14&lt;=0,F14&lt;&gt;INT(F14)),FALSE),NOT(ISNUMBER(G14)),IF(I14=1,OR(SUMIFS($F$6:$F$35,$C$6:$C$35,C14)&gt;INDEX('組立履歴'!$D$6:$D$15,MATCH(C14,'組立履歴'!$A$6:$A$15,0)),G14&lt;INDEX('組立履歴'!$E$6:$E$15,MATCH(C14,'組立履歴'!$A$6:$A$15,0))),FALSE)),1,0))</x:f>
      </x:c>
      <x:c r="K14" s="20" t="str">
        <x:f>IF(COUNTA(A14:H14)=0,"",IF(COUNTIFS('組立履歴'!$B$19:$B$48,C14,'組立履歴'!$C$19:$C$48,'影響範囲検索'!$B$5)&gt;0,1,0))</x:f>
      </x:c>
      <x:c r="L14" s="20" t="str">
        <x:f>IF(COUNTA(A14:H14)=0,"",IF(AND(K14=1,COUNTIFS($B$6:B14,B14,$K$6:K14,1)=1),1,0))</x:f>
      </x:c>
      <x:c r="M14" s="20" t="str">
        <x:f>IF(COUNTA(A14:H14)=0,"",SUMIFS('組立履歴'!$J$6:$J$15,'組立履歴'!$A$6:$A$15,C14))</x:f>
      </x:c>
      <x:c r="N14" s="18" t="str">
        <x:f>IF(COUNTA(A14:H14)=0,"",IF(J14&gt;0,"元資料の関連を修正",IF(M14&gt;0,"品質確認が必要","出荷記録あり")))</x:f>
      </x:c>
      <x:c r="O14" s="2"/>
      <x:c r="P14" s="2"/>
    </x:row>
    <x:row r="15" ht="24" customHeight="1">
      <x:c r="A15" s="6"/>
      <x:c r="B15" s="6"/>
      <x:c r="C15" s="6"/>
      <x:c r="D15" s="6"/>
      <x:c r="E15" s="6"/>
      <x:c r="F15" s="19"/>
      <x:c r="G15" s="22"/>
      <x:c r="H15" s="19"/>
      <x:c r="I15" s="20" t="str">
        <x:f>IF(COUNTA(A15:H15)=0,"",COUNTIFS('組立履歴'!$A$6:$A$15,C15))</x:f>
      </x:c>
      <x:c r="J15" s="20" t="str">
        <x:f>IF(COUNTA(A15:H15)=0,"",IF(OR(COUNTBLANK(A15:H15)&gt;0,COUNTIFS($A$6:$A$35,A15)&lt;&gt;1,I15&lt;&gt;1,COUNTIFS('組立履歴'!$A$6:$A$15,C15,'組立履歴'!$B$6:$B$15,D15,'組立履歴'!$C$6:$C$15,E15,'組立履歴'!$H$6:$H$15,0)&lt;&gt;1,NOT(ISNUMBER(F15)),IF(ISNUMBER(F15),OR(F15&lt;=0,F15&lt;&gt;INT(F15)),FALSE),NOT(ISNUMBER(G15)),IF(I15=1,OR(SUMIFS($F$6:$F$35,$C$6:$C$35,C15)&gt;INDEX('組立履歴'!$D$6:$D$15,MATCH(C15,'組立履歴'!$A$6:$A$15,0)),G15&lt;INDEX('組立履歴'!$E$6:$E$15,MATCH(C15,'組立履歴'!$A$6:$A$15,0))),FALSE)),1,0))</x:f>
      </x:c>
      <x:c r="K15" s="20" t="str">
        <x:f>IF(COUNTA(A15:H15)=0,"",IF(COUNTIFS('組立履歴'!$B$19:$B$48,C15,'組立履歴'!$C$19:$C$48,'影響範囲検索'!$B$5)&gt;0,1,0))</x:f>
      </x:c>
      <x:c r="L15" s="20" t="str">
        <x:f>IF(COUNTA(A15:H15)=0,"",IF(AND(K15=1,COUNTIFS($B$6:B15,B15,$K$6:K15,1)=1),1,0))</x:f>
      </x:c>
      <x:c r="M15" s="20" t="str">
        <x:f>IF(COUNTA(A15:H15)=0,"",SUMIFS('組立履歴'!$J$6:$J$15,'組立履歴'!$A$6:$A$15,C15))</x:f>
      </x:c>
      <x:c r="N15" s="18" t="str">
        <x:f>IF(COUNTA(A15:H15)=0,"",IF(J15&gt;0,"元資料の関連を修正",IF(M15&gt;0,"品質確認が必要","出荷記録あり")))</x:f>
      </x:c>
      <x:c r="O15" s="2"/>
      <x:c r="P15" s="2"/>
    </x:row>
    <x:row r="16" ht="24" customHeight="1">
      <x:c r="A16" s="6"/>
      <x:c r="B16" s="6"/>
      <x:c r="C16" s="6"/>
      <x:c r="D16" s="6"/>
      <x:c r="E16" s="6"/>
      <x:c r="F16" s="19"/>
      <x:c r="G16" s="22"/>
      <x:c r="H16" s="19"/>
      <x:c r="I16" s="20" t="str">
        <x:f>IF(COUNTA(A16:H16)=0,"",COUNTIFS('組立履歴'!$A$6:$A$15,C16))</x:f>
      </x:c>
      <x:c r="J16" s="20" t="str">
        <x:f>IF(COUNTA(A16:H16)=0,"",IF(OR(COUNTBLANK(A16:H16)&gt;0,COUNTIFS($A$6:$A$35,A16)&lt;&gt;1,I16&lt;&gt;1,COUNTIFS('組立履歴'!$A$6:$A$15,C16,'組立履歴'!$B$6:$B$15,D16,'組立履歴'!$C$6:$C$15,E16,'組立履歴'!$H$6:$H$15,0)&lt;&gt;1,NOT(ISNUMBER(F16)),IF(ISNUMBER(F16),OR(F16&lt;=0,F16&lt;&gt;INT(F16)),FALSE),NOT(ISNUMBER(G16)),IF(I16=1,OR(SUMIFS($F$6:$F$35,$C$6:$C$35,C16)&gt;INDEX('組立履歴'!$D$6:$D$15,MATCH(C16,'組立履歴'!$A$6:$A$15,0)),G16&lt;INDEX('組立履歴'!$E$6:$E$15,MATCH(C16,'組立履歴'!$A$6:$A$15,0))),FALSE)),1,0))</x:f>
      </x:c>
      <x:c r="K16" s="20" t="str">
        <x:f>IF(COUNTA(A16:H16)=0,"",IF(COUNTIFS('組立履歴'!$B$19:$B$48,C16,'組立履歴'!$C$19:$C$48,'影響範囲検索'!$B$5)&gt;0,1,0))</x:f>
      </x:c>
      <x:c r="L16" s="20" t="str">
        <x:f>IF(COUNTA(A16:H16)=0,"",IF(AND(K16=1,COUNTIFS($B$6:B16,B16,$K$6:K16,1)=1),1,0))</x:f>
      </x:c>
      <x:c r="M16" s="20" t="str">
        <x:f>IF(COUNTA(A16:H16)=0,"",SUMIFS('組立履歴'!$J$6:$J$15,'組立履歴'!$A$6:$A$15,C16))</x:f>
      </x:c>
      <x:c r="N16" s="18" t="str">
        <x:f>IF(COUNTA(A16:H16)=0,"",IF(J16&gt;0,"元資料の関連を修正",IF(M16&gt;0,"品質確認が必要","出荷記録あり")))</x:f>
      </x:c>
      <x:c r="O16" s="2"/>
      <x:c r="P16" s="2"/>
    </x:row>
    <x:row r="17" ht="24" customHeight="1">
      <x:c r="A17" s="6"/>
      <x:c r="B17" s="6"/>
      <x:c r="C17" s="6"/>
      <x:c r="D17" s="6"/>
      <x:c r="E17" s="6"/>
      <x:c r="F17" s="19"/>
      <x:c r="G17" s="22"/>
      <x:c r="H17" s="19"/>
      <x:c r="I17" s="20" t="str">
        <x:f>IF(COUNTA(A17:H17)=0,"",COUNTIFS('組立履歴'!$A$6:$A$15,C17))</x:f>
      </x:c>
      <x:c r="J17" s="20" t="str">
        <x:f>IF(COUNTA(A17:H17)=0,"",IF(OR(COUNTBLANK(A17:H17)&gt;0,COUNTIFS($A$6:$A$35,A17)&lt;&gt;1,I17&lt;&gt;1,COUNTIFS('組立履歴'!$A$6:$A$15,C17,'組立履歴'!$B$6:$B$15,D17,'組立履歴'!$C$6:$C$15,E17,'組立履歴'!$H$6:$H$15,0)&lt;&gt;1,NOT(ISNUMBER(F17)),IF(ISNUMBER(F17),OR(F17&lt;=0,F17&lt;&gt;INT(F17)),FALSE),NOT(ISNUMBER(G17)),IF(I17=1,OR(SUMIFS($F$6:$F$35,$C$6:$C$35,C17)&gt;INDEX('組立履歴'!$D$6:$D$15,MATCH(C17,'組立履歴'!$A$6:$A$15,0)),G17&lt;INDEX('組立履歴'!$E$6:$E$15,MATCH(C17,'組立履歴'!$A$6:$A$15,0))),FALSE)),1,0))</x:f>
      </x:c>
      <x:c r="K17" s="20" t="str">
        <x:f>IF(COUNTA(A17:H17)=0,"",IF(COUNTIFS('組立履歴'!$B$19:$B$48,C17,'組立履歴'!$C$19:$C$48,'影響範囲検索'!$B$5)&gt;0,1,0))</x:f>
      </x:c>
      <x:c r="L17" s="20" t="str">
        <x:f>IF(COUNTA(A17:H17)=0,"",IF(AND(K17=1,COUNTIFS($B$6:B17,B17,$K$6:K17,1)=1),1,0))</x:f>
      </x:c>
      <x:c r="M17" s="20" t="str">
        <x:f>IF(COUNTA(A17:H17)=0,"",SUMIFS('組立履歴'!$J$6:$J$15,'組立履歴'!$A$6:$A$15,C17))</x:f>
      </x:c>
      <x:c r="N17" s="18" t="str">
        <x:f>IF(COUNTA(A17:H17)=0,"",IF(J17&gt;0,"元資料の関連を修正",IF(M17&gt;0,"品質確認が必要","出荷記録あり")))</x:f>
      </x:c>
      <x:c r="O17" s="2"/>
      <x:c r="P17" s="2"/>
    </x:row>
    <x:row r="18" ht="24" customHeight="1">
      <x:c r="A18" s="6"/>
      <x:c r="B18" s="6"/>
      <x:c r="C18" s="6"/>
      <x:c r="D18" s="6"/>
      <x:c r="E18" s="6"/>
      <x:c r="F18" s="19"/>
      <x:c r="G18" s="22"/>
      <x:c r="H18" s="19"/>
      <x:c r="I18" s="20" t="str">
        <x:f>IF(COUNTA(A18:H18)=0,"",COUNTIFS('組立履歴'!$A$6:$A$15,C18))</x:f>
      </x:c>
      <x:c r="J18" s="20" t="str">
        <x:f>IF(COUNTA(A18:H18)=0,"",IF(OR(COUNTBLANK(A18:H18)&gt;0,COUNTIFS($A$6:$A$35,A18)&lt;&gt;1,I18&lt;&gt;1,COUNTIFS('組立履歴'!$A$6:$A$15,C18,'組立履歴'!$B$6:$B$15,D18,'組立履歴'!$C$6:$C$15,E18,'組立履歴'!$H$6:$H$15,0)&lt;&gt;1,NOT(ISNUMBER(F18)),IF(ISNUMBER(F18),OR(F18&lt;=0,F18&lt;&gt;INT(F18)),FALSE),NOT(ISNUMBER(G18)),IF(I18=1,OR(SUMIFS($F$6:$F$35,$C$6:$C$35,C18)&gt;INDEX('組立履歴'!$D$6:$D$15,MATCH(C18,'組立履歴'!$A$6:$A$15,0)),G18&lt;INDEX('組立履歴'!$E$6:$E$15,MATCH(C18,'組立履歴'!$A$6:$A$15,0))),FALSE)),1,0))</x:f>
      </x:c>
      <x:c r="K18" s="20" t="str">
        <x:f>IF(COUNTA(A18:H18)=0,"",IF(COUNTIFS('組立履歴'!$B$19:$B$48,C18,'組立履歴'!$C$19:$C$48,'影響範囲検索'!$B$5)&gt;0,1,0))</x:f>
      </x:c>
      <x:c r="L18" s="20" t="str">
        <x:f>IF(COUNTA(A18:H18)=0,"",IF(AND(K18=1,COUNTIFS($B$6:B18,B18,$K$6:K18,1)=1),1,0))</x:f>
      </x:c>
      <x:c r="M18" s="20" t="str">
        <x:f>IF(COUNTA(A18:H18)=0,"",SUMIFS('組立履歴'!$J$6:$J$15,'組立履歴'!$A$6:$A$15,C18))</x:f>
      </x:c>
      <x:c r="N18" s="18" t="str">
        <x:f>IF(COUNTA(A18:H18)=0,"",IF(J18&gt;0,"元資料の関連を修正",IF(M18&gt;0,"品質確認が必要","出荷記録あり")))</x:f>
      </x:c>
      <x:c r="O18" s="2"/>
      <x:c r="P18" s="2"/>
    </x:row>
    <x:row r="19" ht="24" customHeight="1">
      <x:c r="A19" s="6"/>
      <x:c r="B19" s="6"/>
      <x:c r="C19" s="6"/>
      <x:c r="D19" s="6"/>
      <x:c r="E19" s="6"/>
      <x:c r="F19" s="19"/>
      <x:c r="G19" s="22"/>
      <x:c r="H19" s="19"/>
      <x:c r="I19" s="20" t="str">
        <x:f>IF(COUNTA(A19:H19)=0,"",COUNTIFS('組立履歴'!$A$6:$A$15,C19))</x:f>
      </x:c>
      <x:c r="J19" s="20" t="str">
        <x:f>IF(COUNTA(A19:H19)=0,"",IF(OR(COUNTBLANK(A19:H19)&gt;0,COUNTIFS($A$6:$A$35,A19)&lt;&gt;1,I19&lt;&gt;1,COUNTIFS('組立履歴'!$A$6:$A$15,C19,'組立履歴'!$B$6:$B$15,D19,'組立履歴'!$C$6:$C$15,E19,'組立履歴'!$H$6:$H$15,0)&lt;&gt;1,NOT(ISNUMBER(F19)),IF(ISNUMBER(F19),OR(F19&lt;=0,F19&lt;&gt;INT(F19)),FALSE),NOT(ISNUMBER(G19)),IF(I19=1,OR(SUMIFS($F$6:$F$35,$C$6:$C$35,C19)&gt;INDEX('組立履歴'!$D$6:$D$15,MATCH(C19,'組立履歴'!$A$6:$A$15,0)),G19&lt;INDEX('組立履歴'!$E$6:$E$15,MATCH(C19,'組立履歴'!$A$6:$A$15,0))),FALSE)),1,0))</x:f>
      </x:c>
      <x:c r="K19" s="20" t="str">
        <x:f>IF(COUNTA(A19:H19)=0,"",IF(COUNTIFS('組立履歴'!$B$19:$B$48,C19,'組立履歴'!$C$19:$C$48,'影響範囲検索'!$B$5)&gt;0,1,0))</x:f>
      </x:c>
      <x:c r="L19" s="20" t="str">
        <x:f>IF(COUNTA(A19:H19)=0,"",IF(AND(K19=1,COUNTIFS($B$6:B19,B19,$K$6:K19,1)=1),1,0))</x:f>
      </x:c>
      <x:c r="M19" s="20" t="str">
        <x:f>IF(COUNTA(A19:H19)=0,"",SUMIFS('組立履歴'!$J$6:$J$15,'組立履歴'!$A$6:$A$15,C19))</x:f>
      </x:c>
      <x:c r="N19" s="18" t="str">
        <x:f>IF(COUNTA(A19:H19)=0,"",IF(J19&gt;0,"元資料の関連を修正",IF(M19&gt;0,"品質確認が必要","出荷記録あり")))</x:f>
      </x:c>
      <x:c r="O19" s="2"/>
      <x:c r="P19" s="2"/>
    </x:row>
    <x:row r="20" ht="24" customHeight="1">
      <x:c r="A20" s="6"/>
      <x:c r="B20" s="6"/>
      <x:c r="C20" s="6"/>
      <x:c r="D20" s="6"/>
      <x:c r="E20" s="6"/>
      <x:c r="F20" s="19"/>
      <x:c r="G20" s="22"/>
      <x:c r="H20" s="19"/>
      <x:c r="I20" s="20" t="str">
        <x:f>IF(COUNTA(A20:H20)=0,"",COUNTIFS('組立履歴'!$A$6:$A$15,C20))</x:f>
      </x:c>
      <x:c r="J20" s="20" t="str">
        <x:f>IF(COUNTA(A20:H20)=0,"",IF(OR(COUNTBLANK(A20:H20)&gt;0,COUNTIFS($A$6:$A$35,A20)&lt;&gt;1,I20&lt;&gt;1,COUNTIFS('組立履歴'!$A$6:$A$15,C20,'組立履歴'!$B$6:$B$15,D20,'組立履歴'!$C$6:$C$15,E20,'組立履歴'!$H$6:$H$15,0)&lt;&gt;1,NOT(ISNUMBER(F20)),IF(ISNUMBER(F20),OR(F20&lt;=0,F20&lt;&gt;INT(F20)),FALSE),NOT(ISNUMBER(G20)),IF(I20=1,OR(SUMIFS($F$6:$F$35,$C$6:$C$35,C20)&gt;INDEX('組立履歴'!$D$6:$D$15,MATCH(C20,'組立履歴'!$A$6:$A$15,0)),G20&lt;INDEX('組立履歴'!$E$6:$E$15,MATCH(C20,'組立履歴'!$A$6:$A$15,0))),FALSE)),1,0))</x:f>
      </x:c>
      <x:c r="K20" s="20" t="str">
        <x:f>IF(COUNTA(A20:H20)=0,"",IF(COUNTIFS('組立履歴'!$B$19:$B$48,C20,'組立履歴'!$C$19:$C$48,'影響範囲検索'!$B$5)&gt;0,1,0))</x:f>
      </x:c>
      <x:c r="L20" s="20" t="str">
        <x:f>IF(COUNTA(A20:H20)=0,"",IF(AND(K20=1,COUNTIFS($B$6:B20,B20,$K$6:K20,1)=1),1,0))</x:f>
      </x:c>
      <x:c r="M20" s="20" t="str">
        <x:f>IF(COUNTA(A20:H20)=0,"",SUMIFS('組立履歴'!$J$6:$J$15,'組立履歴'!$A$6:$A$15,C20))</x:f>
      </x:c>
      <x:c r="N20" s="18" t="str">
        <x:f>IF(COUNTA(A20:H20)=0,"",IF(J20&gt;0,"元資料の関連を修正",IF(M20&gt;0,"品質確認が必要","出荷記録あり")))</x:f>
      </x:c>
      <x:c r="O20" s="2"/>
      <x:c r="P20" s="2"/>
    </x:row>
    <x:row r="21" ht="24" customHeight="1">
      <x:c r="A21" s="6"/>
      <x:c r="B21" s="6"/>
      <x:c r="C21" s="6"/>
      <x:c r="D21" s="6"/>
      <x:c r="E21" s="6"/>
      <x:c r="F21" s="19"/>
      <x:c r="G21" s="22"/>
      <x:c r="H21" s="19"/>
      <x:c r="I21" s="20" t="str">
        <x:f>IF(COUNTA(A21:H21)=0,"",COUNTIFS('組立履歴'!$A$6:$A$15,C21))</x:f>
      </x:c>
      <x:c r="J21" s="20" t="str">
        <x:f>IF(COUNTA(A21:H21)=0,"",IF(OR(COUNTBLANK(A21:H21)&gt;0,COUNTIFS($A$6:$A$35,A21)&lt;&gt;1,I21&lt;&gt;1,COUNTIFS('組立履歴'!$A$6:$A$15,C21,'組立履歴'!$B$6:$B$15,D21,'組立履歴'!$C$6:$C$15,E21,'組立履歴'!$H$6:$H$15,0)&lt;&gt;1,NOT(ISNUMBER(F21)),IF(ISNUMBER(F21),OR(F21&lt;=0,F21&lt;&gt;INT(F21)),FALSE),NOT(ISNUMBER(G21)),IF(I21=1,OR(SUMIFS($F$6:$F$35,$C$6:$C$35,C21)&gt;INDEX('組立履歴'!$D$6:$D$15,MATCH(C21,'組立履歴'!$A$6:$A$15,0)),G21&lt;INDEX('組立履歴'!$E$6:$E$15,MATCH(C21,'組立履歴'!$A$6:$A$15,0))),FALSE)),1,0))</x:f>
      </x:c>
      <x:c r="K21" s="20" t="str">
        <x:f>IF(COUNTA(A21:H21)=0,"",IF(COUNTIFS('組立履歴'!$B$19:$B$48,C21,'組立履歴'!$C$19:$C$48,'影響範囲検索'!$B$5)&gt;0,1,0))</x:f>
      </x:c>
      <x:c r="L21" s="20" t="str">
        <x:f>IF(COUNTA(A21:H21)=0,"",IF(AND(K21=1,COUNTIFS($B$6:B21,B21,$K$6:K21,1)=1),1,0))</x:f>
      </x:c>
      <x:c r="M21" s="20" t="str">
        <x:f>IF(COUNTA(A21:H21)=0,"",SUMIFS('組立履歴'!$J$6:$J$15,'組立履歴'!$A$6:$A$15,C21))</x:f>
      </x:c>
      <x:c r="N21" s="18" t="str">
        <x:f>IF(COUNTA(A21:H21)=0,"",IF(J21&gt;0,"元資料の関連を修正",IF(M21&gt;0,"品質確認が必要","出荷記録あり")))</x:f>
      </x:c>
      <x:c r="O21" s="2"/>
      <x:c r="P21" s="2"/>
    </x:row>
    <x:row r="22" ht="24" customHeight="1">
      <x:c r="A22" s="6"/>
      <x:c r="B22" s="6"/>
      <x:c r="C22" s="6"/>
      <x:c r="D22" s="6"/>
      <x:c r="E22" s="6"/>
      <x:c r="F22" s="19"/>
      <x:c r="G22" s="22"/>
      <x:c r="H22" s="19"/>
      <x:c r="I22" s="20" t="str">
        <x:f>IF(COUNTA(A22:H22)=0,"",COUNTIFS('組立履歴'!$A$6:$A$15,C22))</x:f>
      </x:c>
      <x:c r="J22" s="20" t="str">
        <x:f>IF(COUNTA(A22:H22)=0,"",IF(OR(COUNTBLANK(A22:H22)&gt;0,COUNTIFS($A$6:$A$35,A22)&lt;&gt;1,I22&lt;&gt;1,COUNTIFS('組立履歴'!$A$6:$A$15,C22,'組立履歴'!$B$6:$B$15,D22,'組立履歴'!$C$6:$C$15,E22,'組立履歴'!$H$6:$H$15,0)&lt;&gt;1,NOT(ISNUMBER(F22)),IF(ISNUMBER(F22),OR(F22&lt;=0,F22&lt;&gt;INT(F22)),FALSE),NOT(ISNUMBER(G22)),IF(I22=1,OR(SUMIFS($F$6:$F$35,$C$6:$C$35,C22)&gt;INDEX('組立履歴'!$D$6:$D$15,MATCH(C22,'組立履歴'!$A$6:$A$15,0)),G22&lt;INDEX('組立履歴'!$E$6:$E$15,MATCH(C22,'組立履歴'!$A$6:$A$15,0))),FALSE)),1,0))</x:f>
      </x:c>
      <x:c r="K22" s="20" t="str">
        <x:f>IF(COUNTA(A22:H22)=0,"",IF(COUNTIFS('組立履歴'!$B$19:$B$48,C22,'組立履歴'!$C$19:$C$48,'影響範囲検索'!$B$5)&gt;0,1,0))</x:f>
      </x:c>
      <x:c r="L22" s="20" t="str">
        <x:f>IF(COUNTA(A22:H22)=0,"",IF(AND(K22=1,COUNTIFS($B$6:B22,B22,$K$6:K22,1)=1),1,0))</x:f>
      </x:c>
      <x:c r="M22" s="20" t="str">
        <x:f>IF(COUNTA(A22:H22)=0,"",SUMIFS('組立履歴'!$J$6:$J$15,'組立履歴'!$A$6:$A$15,C22))</x:f>
      </x:c>
      <x:c r="N22" s="18" t="str">
        <x:f>IF(COUNTA(A22:H22)=0,"",IF(J22&gt;0,"元資料の関連を修正",IF(M22&gt;0,"品質確認が必要","出荷記録あり")))</x:f>
      </x:c>
      <x:c r="O22" s="2"/>
      <x:c r="P22" s="2"/>
    </x:row>
    <x:row r="23" ht="24" customHeight="1">
      <x:c r="A23" s="6"/>
      <x:c r="B23" s="6"/>
      <x:c r="C23" s="6"/>
      <x:c r="D23" s="6"/>
      <x:c r="E23" s="6"/>
      <x:c r="F23" s="19"/>
      <x:c r="G23" s="22"/>
      <x:c r="H23" s="19"/>
      <x:c r="I23" s="20" t="str">
        <x:f>IF(COUNTA(A23:H23)=0,"",COUNTIFS('組立履歴'!$A$6:$A$15,C23))</x:f>
      </x:c>
      <x:c r="J23" s="20" t="str">
        <x:f>IF(COUNTA(A23:H23)=0,"",IF(OR(COUNTBLANK(A23:H23)&gt;0,COUNTIFS($A$6:$A$35,A23)&lt;&gt;1,I23&lt;&gt;1,COUNTIFS('組立履歴'!$A$6:$A$15,C23,'組立履歴'!$B$6:$B$15,D23,'組立履歴'!$C$6:$C$15,E23,'組立履歴'!$H$6:$H$15,0)&lt;&gt;1,NOT(ISNUMBER(F23)),IF(ISNUMBER(F23),OR(F23&lt;=0,F23&lt;&gt;INT(F23)),FALSE),NOT(ISNUMBER(G23)),IF(I23=1,OR(SUMIFS($F$6:$F$35,$C$6:$C$35,C23)&gt;INDEX('組立履歴'!$D$6:$D$15,MATCH(C23,'組立履歴'!$A$6:$A$15,0)),G23&lt;INDEX('組立履歴'!$E$6:$E$15,MATCH(C23,'組立履歴'!$A$6:$A$15,0))),FALSE)),1,0))</x:f>
      </x:c>
      <x:c r="K23" s="20" t="str">
        <x:f>IF(COUNTA(A23:H23)=0,"",IF(COUNTIFS('組立履歴'!$B$19:$B$48,C23,'組立履歴'!$C$19:$C$48,'影響範囲検索'!$B$5)&gt;0,1,0))</x:f>
      </x:c>
      <x:c r="L23" s="20" t="str">
        <x:f>IF(COUNTA(A23:H23)=0,"",IF(AND(K23=1,COUNTIFS($B$6:B23,B23,$K$6:K23,1)=1),1,0))</x:f>
      </x:c>
      <x:c r="M23" s="20" t="str">
        <x:f>IF(COUNTA(A23:H23)=0,"",SUMIFS('組立履歴'!$J$6:$J$15,'組立履歴'!$A$6:$A$15,C23))</x:f>
      </x:c>
      <x:c r="N23" s="18" t="str">
        <x:f>IF(COUNTA(A23:H23)=0,"",IF(J23&gt;0,"元資料の関連を修正",IF(M23&gt;0,"品質確認が必要","出荷記録あり")))</x:f>
      </x:c>
      <x:c r="O23" s="2"/>
      <x:c r="P23" s="2"/>
    </x:row>
    <x:row r="24" ht="24" customHeight="1">
      <x:c r="A24" s="6"/>
      <x:c r="B24" s="6"/>
      <x:c r="C24" s="6"/>
      <x:c r="D24" s="6"/>
      <x:c r="E24" s="6"/>
      <x:c r="F24" s="19"/>
      <x:c r="G24" s="22"/>
      <x:c r="H24" s="19"/>
      <x:c r="I24" s="20" t="str">
        <x:f>IF(COUNTA(A24:H24)=0,"",COUNTIFS('組立履歴'!$A$6:$A$15,C24))</x:f>
      </x:c>
      <x:c r="J24" s="20" t="str">
        <x:f>IF(COUNTA(A24:H24)=0,"",IF(OR(COUNTBLANK(A24:H24)&gt;0,COUNTIFS($A$6:$A$35,A24)&lt;&gt;1,I24&lt;&gt;1,COUNTIFS('組立履歴'!$A$6:$A$15,C24,'組立履歴'!$B$6:$B$15,D24,'組立履歴'!$C$6:$C$15,E24,'組立履歴'!$H$6:$H$15,0)&lt;&gt;1,NOT(ISNUMBER(F24)),IF(ISNUMBER(F24),OR(F24&lt;=0,F24&lt;&gt;INT(F24)),FALSE),NOT(ISNUMBER(G24)),IF(I24=1,OR(SUMIFS($F$6:$F$35,$C$6:$C$35,C24)&gt;INDEX('組立履歴'!$D$6:$D$15,MATCH(C24,'組立履歴'!$A$6:$A$15,0)),G24&lt;INDEX('組立履歴'!$E$6:$E$15,MATCH(C24,'組立履歴'!$A$6:$A$15,0))),FALSE)),1,0))</x:f>
      </x:c>
      <x:c r="K24" s="20" t="str">
        <x:f>IF(COUNTA(A24:H24)=0,"",IF(COUNTIFS('組立履歴'!$B$19:$B$48,C24,'組立履歴'!$C$19:$C$48,'影響範囲検索'!$B$5)&gt;0,1,0))</x:f>
      </x:c>
      <x:c r="L24" s="20" t="str">
        <x:f>IF(COUNTA(A24:H24)=0,"",IF(AND(K24=1,COUNTIFS($B$6:B24,B24,$K$6:K24,1)=1),1,0))</x:f>
      </x:c>
      <x:c r="M24" s="20" t="str">
        <x:f>IF(COUNTA(A24:H24)=0,"",SUMIFS('組立履歴'!$J$6:$J$15,'組立履歴'!$A$6:$A$15,C24))</x:f>
      </x:c>
      <x:c r="N24" s="18" t="str">
        <x:f>IF(COUNTA(A24:H24)=0,"",IF(J24&gt;0,"元資料の関連を修正",IF(M24&gt;0,"品質確認が必要","出荷記録あり")))</x:f>
      </x:c>
      <x:c r="O24" s="2"/>
      <x:c r="P24" s="2"/>
    </x:row>
    <x:row r="25" ht="24" customHeight="1">
      <x:c r="A25" s="6"/>
      <x:c r="B25" s="6"/>
      <x:c r="C25" s="6"/>
      <x:c r="D25" s="6"/>
      <x:c r="E25" s="6"/>
      <x:c r="F25" s="19"/>
      <x:c r="G25" s="22"/>
      <x:c r="H25" s="19"/>
      <x:c r="I25" s="20" t="str">
        <x:f>IF(COUNTA(A25:H25)=0,"",COUNTIFS('組立履歴'!$A$6:$A$15,C25))</x:f>
      </x:c>
      <x:c r="J25" s="20" t="str">
        <x:f>IF(COUNTA(A25:H25)=0,"",IF(OR(COUNTBLANK(A25:H25)&gt;0,COUNTIFS($A$6:$A$35,A25)&lt;&gt;1,I25&lt;&gt;1,COUNTIFS('組立履歴'!$A$6:$A$15,C25,'組立履歴'!$B$6:$B$15,D25,'組立履歴'!$C$6:$C$15,E25,'組立履歴'!$H$6:$H$15,0)&lt;&gt;1,NOT(ISNUMBER(F25)),IF(ISNUMBER(F25),OR(F25&lt;=0,F25&lt;&gt;INT(F25)),FALSE),NOT(ISNUMBER(G25)),IF(I25=1,OR(SUMIFS($F$6:$F$35,$C$6:$C$35,C25)&gt;INDEX('組立履歴'!$D$6:$D$15,MATCH(C25,'組立履歴'!$A$6:$A$15,0)),G25&lt;INDEX('組立履歴'!$E$6:$E$15,MATCH(C25,'組立履歴'!$A$6:$A$15,0))),FALSE)),1,0))</x:f>
      </x:c>
      <x:c r="K25" s="20" t="str">
        <x:f>IF(COUNTA(A25:H25)=0,"",IF(COUNTIFS('組立履歴'!$B$19:$B$48,C25,'組立履歴'!$C$19:$C$48,'影響範囲検索'!$B$5)&gt;0,1,0))</x:f>
      </x:c>
      <x:c r="L25" s="20" t="str">
        <x:f>IF(COUNTA(A25:H25)=0,"",IF(AND(K25=1,COUNTIFS($B$6:B25,B25,$K$6:K25,1)=1),1,0))</x:f>
      </x:c>
      <x:c r="M25" s="20" t="str">
        <x:f>IF(COUNTA(A25:H25)=0,"",SUMIFS('組立履歴'!$J$6:$J$15,'組立履歴'!$A$6:$A$15,C25))</x:f>
      </x:c>
      <x:c r="N25" s="18" t="str">
        <x:f>IF(COUNTA(A25:H25)=0,"",IF(J25&gt;0,"元資料の関連を修正",IF(M25&gt;0,"品質確認が必要","出荷記録あり")))</x:f>
      </x:c>
      <x:c r="O25" s="2"/>
      <x:c r="P25" s="2"/>
    </x:row>
    <x:row r="26" ht="24" customHeight="1">
      <x:c r="A26" s="6"/>
      <x:c r="B26" s="6"/>
      <x:c r="C26" s="6"/>
      <x:c r="D26" s="6"/>
      <x:c r="E26" s="6"/>
      <x:c r="F26" s="19"/>
      <x:c r="G26" s="22"/>
      <x:c r="H26" s="19"/>
      <x:c r="I26" s="20" t="str">
        <x:f>IF(COUNTA(A26:H26)=0,"",COUNTIFS('組立履歴'!$A$6:$A$15,C26))</x:f>
      </x:c>
      <x:c r="J26" s="20" t="str">
        <x:f>IF(COUNTA(A26:H26)=0,"",IF(OR(COUNTBLANK(A26:H26)&gt;0,COUNTIFS($A$6:$A$35,A26)&lt;&gt;1,I26&lt;&gt;1,COUNTIFS('組立履歴'!$A$6:$A$15,C26,'組立履歴'!$B$6:$B$15,D26,'組立履歴'!$C$6:$C$15,E26,'組立履歴'!$H$6:$H$15,0)&lt;&gt;1,NOT(ISNUMBER(F26)),IF(ISNUMBER(F26),OR(F26&lt;=0,F26&lt;&gt;INT(F26)),FALSE),NOT(ISNUMBER(G26)),IF(I26=1,OR(SUMIFS($F$6:$F$35,$C$6:$C$35,C26)&gt;INDEX('組立履歴'!$D$6:$D$15,MATCH(C26,'組立履歴'!$A$6:$A$15,0)),G26&lt;INDEX('組立履歴'!$E$6:$E$15,MATCH(C26,'組立履歴'!$A$6:$A$15,0))),FALSE)),1,0))</x:f>
      </x:c>
      <x:c r="K26" s="20" t="str">
        <x:f>IF(COUNTA(A26:H26)=0,"",IF(COUNTIFS('組立履歴'!$B$19:$B$48,C26,'組立履歴'!$C$19:$C$48,'影響範囲検索'!$B$5)&gt;0,1,0))</x:f>
      </x:c>
      <x:c r="L26" s="20" t="str">
        <x:f>IF(COUNTA(A26:H26)=0,"",IF(AND(K26=1,COUNTIFS($B$6:B26,B26,$K$6:K26,1)=1),1,0))</x:f>
      </x:c>
      <x:c r="M26" s="20" t="str">
        <x:f>IF(COUNTA(A26:H26)=0,"",SUMIFS('組立履歴'!$J$6:$J$15,'組立履歴'!$A$6:$A$15,C26))</x:f>
      </x:c>
      <x:c r="N26" s="18" t="str">
        <x:f>IF(COUNTA(A26:H26)=0,"",IF(J26&gt;0,"元資料の関連を修正",IF(M26&gt;0,"品質確認が必要","出荷記録あり")))</x:f>
      </x:c>
      <x:c r="O26" s="2"/>
      <x:c r="P26" s="2"/>
    </x:row>
    <x:row r="27" ht="24" customHeight="1">
      <x:c r="A27" s="6"/>
      <x:c r="B27" s="6"/>
      <x:c r="C27" s="6"/>
      <x:c r="D27" s="6"/>
      <x:c r="E27" s="6"/>
      <x:c r="F27" s="19"/>
      <x:c r="G27" s="22"/>
      <x:c r="H27" s="19"/>
      <x:c r="I27" s="20" t="str">
        <x:f>IF(COUNTA(A27:H27)=0,"",COUNTIFS('組立履歴'!$A$6:$A$15,C27))</x:f>
      </x:c>
      <x:c r="J27" s="20" t="str">
        <x:f>IF(COUNTA(A27:H27)=0,"",IF(OR(COUNTBLANK(A27:H27)&gt;0,COUNTIFS($A$6:$A$35,A27)&lt;&gt;1,I27&lt;&gt;1,COUNTIFS('組立履歴'!$A$6:$A$15,C27,'組立履歴'!$B$6:$B$15,D27,'組立履歴'!$C$6:$C$15,E27,'組立履歴'!$H$6:$H$15,0)&lt;&gt;1,NOT(ISNUMBER(F27)),IF(ISNUMBER(F27),OR(F27&lt;=0,F27&lt;&gt;INT(F27)),FALSE),NOT(ISNUMBER(G27)),IF(I27=1,OR(SUMIFS($F$6:$F$35,$C$6:$C$35,C27)&gt;INDEX('組立履歴'!$D$6:$D$15,MATCH(C27,'組立履歴'!$A$6:$A$15,0)),G27&lt;INDEX('組立履歴'!$E$6:$E$15,MATCH(C27,'組立履歴'!$A$6:$A$15,0))),FALSE)),1,0))</x:f>
      </x:c>
      <x:c r="K27" s="20" t="str">
        <x:f>IF(COUNTA(A27:H27)=0,"",IF(COUNTIFS('組立履歴'!$B$19:$B$48,C27,'組立履歴'!$C$19:$C$48,'影響範囲検索'!$B$5)&gt;0,1,0))</x:f>
      </x:c>
      <x:c r="L27" s="20" t="str">
        <x:f>IF(COUNTA(A27:H27)=0,"",IF(AND(K27=1,COUNTIFS($B$6:B27,B27,$K$6:K27,1)=1),1,0))</x:f>
      </x:c>
      <x:c r="M27" s="20" t="str">
        <x:f>IF(COUNTA(A27:H27)=0,"",SUMIFS('組立履歴'!$J$6:$J$15,'組立履歴'!$A$6:$A$15,C27))</x:f>
      </x:c>
      <x:c r="N27" s="18" t="str">
        <x:f>IF(COUNTA(A27:H27)=0,"",IF(J27&gt;0,"元資料の関連を修正",IF(M27&gt;0,"品質確認が必要","出荷記録あり")))</x:f>
      </x:c>
      <x:c r="O27" s="2"/>
      <x:c r="P27" s="2"/>
    </x:row>
    <x:row r="28" ht="24" customHeight="1">
      <x:c r="A28" s="6"/>
      <x:c r="B28" s="6"/>
      <x:c r="C28" s="6"/>
      <x:c r="D28" s="6"/>
      <x:c r="E28" s="6"/>
      <x:c r="F28" s="19"/>
      <x:c r="G28" s="22"/>
      <x:c r="H28" s="19"/>
      <x:c r="I28" s="20" t="str">
        <x:f>IF(COUNTA(A28:H28)=0,"",COUNTIFS('組立履歴'!$A$6:$A$15,C28))</x:f>
      </x:c>
      <x:c r="J28" s="20" t="str">
        <x:f>IF(COUNTA(A28:H28)=0,"",IF(OR(COUNTBLANK(A28:H28)&gt;0,COUNTIFS($A$6:$A$35,A28)&lt;&gt;1,I28&lt;&gt;1,COUNTIFS('組立履歴'!$A$6:$A$15,C28,'組立履歴'!$B$6:$B$15,D28,'組立履歴'!$C$6:$C$15,E28,'組立履歴'!$H$6:$H$15,0)&lt;&gt;1,NOT(ISNUMBER(F28)),IF(ISNUMBER(F28),OR(F28&lt;=0,F28&lt;&gt;INT(F28)),FALSE),NOT(ISNUMBER(G28)),IF(I28=1,OR(SUMIFS($F$6:$F$35,$C$6:$C$35,C28)&gt;INDEX('組立履歴'!$D$6:$D$15,MATCH(C28,'組立履歴'!$A$6:$A$15,0)),G28&lt;INDEX('組立履歴'!$E$6:$E$15,MATCH(C28,'組立履歴'!$A$6:$A$15,0))),FALSE)),1,0))</x:f>
      </x:c>
      <x:c r="K28" s="20" t="str">
        <x:f>IF(COUNTA(A28:H28)=0,"",IF(COUNTIFS('組立履歴'!$B$19:$B$48,C28,'組立履歴'!$C$19:$C$48,'影響範囲検索'!$B$5)&gt;0,1,0))</x:f>
      </x:c>
      <x:c r="L28" s="20" t="str">
        <x:f>IF(COUNTA(A28:H28)=0,"",IF(AND(K28=1,COUNTIFS($B$6:B28,B28,$K$6:K28,1)=1),1,0))</x:f>
      </x:c>
      <x:c r="M28" s="20" t="str">
        <x:f>IF(COUNTA(A28:H28)=0,"",SUMIFS('組立履歴'!$J$6:$J$15,'組立履歴'!$A$6:$A$15,C28))</x:f>
      </x:c>
      <x:c r="N28" s="18" t="str">
        <x:f>IF(COUNTA(A28:H28)=0,"",IF(J28&gt;0,"元資料の関連を修正",IF(M28&gt;0,"品質確認が必要","出荷記録あり")))</x:f>
      </x:c>
      <x:c r="O28" s="2"/>
      <x:c r="P28" s="2"/>
    </x:row>
    <x:row r="29" ht="24" customHeight="1">
      <x:c r="A29" s="6"/>
      <x:c r="B29" s="6"/>
      <x:c r="C29" s="6"/>
      <x:c r="D29" s="6"/>
      <x:c r="E29" s="6"/>
      <x:c r="F29" s="19"/>
      <x:c r="G29" s="22"/>
      <x:c r="H29" s="19"/>
      <x:c r="I29" s="20" t="str">
        <x:f>IF(COUNTA(A29:H29)=0,"",COUNTIFS('組立履歴'!$A$6:$A$15,C29))</x:f>
      </x:c>
      <x:c r="J29" s="20" t="str">
        <x:f>IF(COUNTA(A29:H29)=0,"",IF(OR(COUNTBLANK(A29:H29)&gt;0,COUNTIFS($A$6:$A$35,A29)&lt;&gt;1,I29&lt;&gt;1,COUNTIFS('組立履歴'!$A$6:$A$15,C29,'組立履歴'!$B$6:$B$15,D29,'組立履歴'!$C$6:$C$15,E29,'組立履歴'!$H$6:$H$15,0)&lt;&gt;1,NOT(ISNUMBER(F29)),IF(ISNUMBER(F29),OR(F29&lt;=0,F29&lt;&gt;INT(F29)),FALSE),NOT(ISNUMBER(G29)),IF(I29=1,OR(SUMIFS($F$6:$F$35,$C$6:$C$35,C29)&gt;INDEX('組立履歴'!$D$6:$D$15,MATCH(C29,'組立履歴'!$A$6:$A$15,0)),G29&lt;INDEX('組立履歴'!$E$6:$E$15,MATCH(C29,'組立履歴'!$A$6:$A$15,0))),FALSE)),1,0))</x:f>
      </x:c>
      <x:c r="K29" s="20" t="str">
        <x:f>IF(COUNTA(A29:H29)=0,"",IF(COUNTIFS('組立履歴'!$B$19:$B$48,C29,'組立履歴'!$C$19:$C$48,'影響範囲検索'!$B$5)&gt;0,1,0))</x:f>
      </x:c>
      <x:c r="L29" s="20" t="str">
        <x:f>IF(COUNTA(A29:H29)=0,"",IF(AND(K29=1,COUNTIFS($B$6:B29,B29,$K$6:K29,1)=1),1,0))</x:f>
      </x:c>
      <x:c r="M29" s="20" t="str">
        <x:f>IF(COUNTA(A29:H29)=0,"",SUMIFS('組立履歴'!$J$6:$J$15,'組立履歴'!$A$6:$A$15,C29))</x:f>
      </x:c>
      <x:c r="N29" s="18" t="str">
        <x:f>IF(COUNTA(A29:H29)=0,"",IF(J29&gt;0,"元資料の関連を修正",IF(M29&gt;0,"品質確認が必要","出荷記録あり")))</x:f>
      </x:c>
      <x:c r="O29" s="2"/>
      <x:c r="P29" s="2"/>
    </x:row>
    <x:row r="30" ht="24" customHeight="1">
      <x:c r="A30" s="6"/>
      <x:c r="B30" s="6"/>
      <x:c r="C30" s="6"/>
      <x:c r="D30" s="6"/>
      <x:c r="E30" s="6"/>
      <x:c r="F30" s="19"/>
      <x:c r="G30" s="22"/>
      <x:c r="H30" s="19"/>
      <x:c r="I30" s="20" t="str">
        <x:f>IF(COUNTA(A30:H30)=0,"",COUNTIFS('組立履歴'!$A$6:$A$15,C30))</x:f>
      </x:c>
      <x:c r="J30" s="20" t="str">
        <x:f>IF(COUNTA(A30:H30)=0,"",IF(OR(COUNTBLANK(A30:H30)&gt;0,COUNTIFS($A$6:$A$35,A30)&lt;&gt;1,I30&lt;&gt;1,COUNTIFS('組立履歴'!$A$6:$A$15,C30,'組立履歴'!$B$6:$B$15,D30,'組立履歴'!$C$6:$C$15,E30,'組立履歴'!$H$6:$H$15,0)&lt;&gt;1,NOT(ISNUMBER(F30)),IF(ISNUMBER(F30),OR(F30&lt;=0,F30&lt;&gt;INT(F30)),FALSE),NOT(ISNUMBER(G30)),IF(I30=1,OR(SUMIFS($F$6:$F$35,$C$6:$C$35,C30)&gt;INDEX('組立履歴'!$D$6:$D$15,MATCH(C30,'組立履歴'!$A$6:$A$15,0)),G30&lt;INDEX('組立履歴'!$E$6:$E$15,MATCH(C30,'組立履歴'!$A$6:$A$15,0))),FALSE)),1,0))</x:f>
      </x:c>
      <x:c r="K30" s="20" t="str">
        <x:f>IF(COUNTA(A30:H30)=0,"",IF(COUNTIFS('組立履歴'!$B$19:$B$48,C30,'組立履歴'!$C$19:$C$48,'影響範囲検索'!$B$5)&gt;0,1,0))</x:f>
      </x:c>
      <x:c r="L30" s="20" t="str">
        <x:f>IF(COUNTA(A30:H30)=0,"",IF(AND(K30=1,COUNTIFS($B$6:B30,B30,$K$6:K30,1)=1),1,0))</x:f>
      </x:c>
      <x:c r="M30" s="20" t="str">
        <x:f>IF(COUNTA(A30:H30)=0,"",SUMIFS('組立履歴'!$J$6:$J$15,'組立履歴'!$A$6:$A$15,C30))</x:f>
      </x:c>
      <x:c r="N30" s="18" t="str">
        <x:f>IF(COUNTA(A30:H30)=0,"",IF(J30&gt;0,"元資料の関連を修正",IF(M30&gt;0,"品質確認が必要","出荷記録あり")))</x:f>
      </x:c>
      <x:c r="O30" s="2"/>
      <x:c r="P30" s="2"/>
    </x:row>
    <x:row r="31" ht="24" customHeight="1">
      <x:c r="A31" s="6"/>
      <x:c r="B31" s="6"/>
      <x:c r="C31" s="6"/>
      <x:c r="D31" s="6"/>
      <x:c r="E31" s="6"/>
      <x:c r="F31" s="19"/>
      <x:c r="G31" s="22"/>
      <x:c r="H31" s="19"/>
      <x:c r="I31" s="20" t="str">
        <x:f>IF(COUNTA(A31:H31)=0,"",COUNTIFS('組立履歴'!$A$6:$A$15,C31))</x:f>
      </x:c>
      <x:c r="J31" s="20" t="str">
        <x:f>IF(COUNTA(A31:H31)=0,"",IF(OR(COUNTBLANK(A31:H31)&gt;0,COUNTIFS($A$6:$A$35,A31)&lt;&gt;1,I31&lt;&gt;1,COUNTIFS('組立履歴'!$A$6:$A$15,C31,'組立履歴'!$B$6:$B$15,D31,'組立履歴'!$C$6:$C$15,E31,'組立履歴'!$H$6:$H$15,0)&lt;&gt;1,NOT(ISNUMBER(F31)),IF(ISNUMBER(F31),OR(F31&lt;=0,F31&lt;&gt;INT(F31)),FALSE),NOT(ISNUMBER(G31)),IF(I31=1,OR(SUMIFS($F$6:$F$35,$C$6:$C$35,C31)&gt;INDEX('組立履歴'!$D$6:$D$15,MATCH(C31,'組立履歴'!$A$6:$A$15,0)),G31&lt;INDEX('組立履歴'!$E$6:$E$15,MATCH(C31,'組立履歴'!$A$6:$A$15,0))),FALSE)),1,0))</x:f>
      </x:c>
      <x:c r="K31" s="20" t="str">
        <x:f>IF(COUNTA(A31:H31)=0,"",IF(COUNTIFS('組立履歴'!$B$19:$B$48,C31,'組立履歴'!$C$19:$C$48,'影響範囲検索'!$B$5)&gt;0,1,0))</x:f>
      </x:c>
      <x:c r="L31" s="20" t="str">
        <x:f>IF(COUNTA(A31:H31)=0,"",IF(AND(K31=1,COUNTIFS($B$6:B31,B31,$K$6:K31,1)=1),1,0))</x:f>
      </x:c>
      <x:c r="M31" s="20" t="str">
        <x:f>IF(COUNTA(A31:H31)=0,"",SUMIFS('組立履歴'!$J$6:$J$15,'組立履歴'!$A$6:$A$15,C31))</x:f>
      </x:c>
      <x:c r="N31" s="18" t="str">
        <x:f>IF(COUNTA(A31:H31)=0,"",IF(J31&gt;0,"元資料の関連を修正",IF(M31&gt;0,"品質確認が必要","出荷記録あり")))</x:f>
      </x:c>
      <x:c r="O31" s="2"/>
      <x:c r="P31" s="2"/>
    </x:row>
    <x:row r="32" ht="24" customHeight="1">
      <x:c r="A32" s="6"/>
      <x:c r="B32" s="6"/>
      <x:c r="C32" s="6"/>
      <x:c r="D32" s="6"/>
      <x:c r="E32" s="6"/>
      <x:c r="F32" s="19"/>
      <x:c r="G32" s="22"/>
      <x:c r="H32" s="19"/>
      <x:c r="I32" s="20" t="str">
        <x:f>IF(COUNTA(A32:H32)=0,"",COUNTIFS('組立履歴'!$A$6:$A$15,C32))</x:f>
      </x:c>
      <x:c r="J32" s="20" t="str">
        <x:f>IF(COUNTA(A32:H32)=0,"",IF(OR(COUNTBLANK(A32:H32)&gt;0,COUNTIFS($A$6:$A$35,A32)&lt;&gt;1,I32&lt;&gt;1,COUNTIFS('組立履歴'!$A$6:$A$15,C32,'組立履歴'!$B$6:$B$15,D32,'組立履歴'!$C$6:$C$15,E32,'組立履歴'!$H$6:$H$15,0)&lt;&gt;1,NOT(ISNUMBER(F32)),IF(ISNUMBER(F32),OR(F32&lt;=0,F32&lt;&gt;INT(F32)),FALSE),NOT(ISNUMBER(G32)),IF(I32=1,OR(SUMIFS($F$6:$F$35,$C$6:$C$35,C32)&gt;INDEX('組立履歴'!$D$6:$D$15,MATCH(C32,'組立履歴'!$A$6:$A$15,0)),G32&lt;INDEX('組立履歴'!$E$6:$E$15,MATCH(C32,'組立履歴'!$A$6:$A$15,0))),FALSE)),1,0))</x:f>
      </x:c>
      <x:c r="K32" s="20" t="str">
        <x:f>IF(COUNTA(A32:H32)=0,"",IF(COUNTIFS('組立履歴'!$B$19:$B$48,C32,'組立履歴'!$C$19:$C$48,'影響範囲検索'!$B$5)&gt;0,1,0))</x:f>
      </x:c>
      <x:c r="L32" s="20" t="str">
        <x:f>IF(COUNTA(A32:H32)=0,"",IF(AND(K32=1,COUNTIFS($B$6:B32,B32,$K$6:K32,1)=1),1,0))</x:f>
      </x:c>
      <x:c r="M32" s="20" t="str">
        <x:f>IF(COUNTA(A32:H32)=0,"",SUMIFS('組立履歴'!$J$6:$J$15,'組立履歴'!$A$6:$A$15,C32))</x:f>
      </x:c>
      <x:c r="N32" s="18" t="str">
        <x:f>IF(COUNTA(A32:H32)=0,"",IF(J32&gt;0,"元資料の関連を修正",IF(M32&gt;0,"品質確認が必要","出荷記録あり")))</x:f>
      </x:c>
      <x:c r="O32" s="2"/>
      <x:c r="P32" s="2"/>
    </x:row>
    <x:row r="33" ht="24" customHeight="1">
      <x:c r="A33" s="6"/>
      <x:c r="B33" s="6"/>
      <x:c r="C33" s="6"/>
      <x:c r="D33" s="6"/>
      <x:c r="E33" s="6"/>
      <x:c r="F33" s="19"/>
      <x:c r="G33" s="22"/>
      <x:c r="H33" s="19"/>
      <x:c r="I33" s="20" t="str">
        <x:f>IF(COUNTA(A33:H33)=0,"",COUNTIFS('組立履歴'!$A$6:$A$15,C33))</x:f>
      </x:c>
      <x:c r="J33" s="20" t="str">
        <x:f>IF(COUNTA(A33:H33)=0,"",IF(OR(COUNTBLANK(A33:H33)&gt;0,COUNTIFS($A$6:$A$35,A33)&lt;&gt;1,I33&lt;&gt;1,COUNTIFS('組立履歴'!$A$6:$A$15,C33,'組立履歴'!$B$6:$B$15,D33,'組立履歴'!$C$6:$C$15,E33,'組立履歴'!$H$6:$H$15,0)&lt;&gt;1,NOT(ISNUMBER(F33)),IF(ISNUMBER(F33),OR(F33&lt;=0,F33&lt;&gt;INT(F33)),FALSE),NOT(ISNUMBER(G33)),IF(I33=1,OR(SUMIFS($F$6:$F$35,$C$6:$C$35,C33)&gt;INDEX('組立履歴'!$D$6:$D$15,MATCH(C33,'組立履歴'!$A$6:$A$15,0)),G33&lt;INDEX('組立履歴'!$E$6:$E$15,MATCH(C33,'組立履歴'!$A$6:$A$15,0))),FALSE)),1,0))</x:f>
      </x:c>
      <x:c r="K33" s="20" t="str">
        <x:f>IF(COUNTA(A33:H33)=0,"",IF(COUNTIFS('組立履歴'!$B$19:$B$48,C33,'組立履歴'!$C$19:$C$48,'影響範囲検索'!$B$5)&gt;0,1,0))</x:f>
      </x:c>
      <x:c r="L33" s="20" t="str">
        <x:f>IF(COUNTA(A33:H33)=0,"",IF(AND(K33=1,COUNTIFS($B$6:B33,B33,$K$6:K33,1)=1),1,0))</x:f>
      </x:c>
      <x:c r="M33" s="20" t="str">
        <x:f>IF(COUNTA(A33:H33)=0,"",SUMIFS('組立履歴'!$J$6:$J$15,'組立履歴'!$A$6:$A$15,C33))</x:f>
      </x:c>
      <x:c r="N33" s="18" t="str">
        <x:f>IF(COUNTA(A33:H33)=0,"",IF(J33&gt;0,"元資料の関連を修正",IF(M33&gt;0,"品質確認が必要","出荷記録あり")))</x:f>
      </x:c>
      <x:c r="O33" s="2"/>
      <x:c r="P33" s="2"/>
    </x:row>
    <x:row r="34" ht="24" customHeight="1">
      <x:c r="A34" s="6"/>
      <x:c r="B34" s="6"/>
      <x:c r="C34" s="6"/>
      <x:c r="D34" s="6"/>
      <x:c r="E34" s="6"/>
      <x:c r="F34" s="19"/>
      <x:c r="G34" s="22"/>
      <x:c r="H34" s="19"/>
      <x:c r="I34" s="20" t="str">
        <x:f>IF(COUNTA(A34:H34)=0,"",COUNTIFS('組立履歴'!$A$6:$A$15,C34))</x:f>
      </x:c>
      <x:c r="J34" s="20" t="str">
        <x:f>IF(COUNTA(A34:H34)=0,"",IF(OR(COUNTBLANK(A34:H34)&gt;0,COUNTIFS($A$6:$A$35,A34)&lt;&gt;1,I34&lt;&gt;1,COUNTIFS('組立履歴'!$A$6:$A$15,C34,'組立履歴'!$B$6:$B$15,D34,'組立履歴'!$C$6:$C$15,E34,'組立履歴'!$H$6:$H$15,0)&lt;&gt;1,NOT(ISNUMBER(F34)),IF(ISNUMBER(F34),OR(F34&lt;=0,F34&lt;&gt;INT(F34)),FALSE),NOT(ISNUMBER(G34)),IF(I34=1,OR(SUMIFS($F$6:$F$35,$C$6:$C$35,C34)&gt;INDEX('組立履歴'!$D$6:$D$15,MATCH(C34,'組立履歴'!$A$6:$A$15,0)),G34&lt;INDEX('組立履歴'!$E$6:$E$15,MATCH(C34,'組立履歴'!$A$6:$A$15,0))),FALSE)),1,0))</x:f>
      </x:c>
      <x:c r="K34" s="20" t="str">
        <x:f>IF(COUNTA(A34:H34)=0,"",IF(COUNTIFS('組立履歴'!$B$19:$B$48,C34,'組立履歴'!$C$19:$C$48,'影響範囲検索'!$B$5)&gt;0,1,0))</x:f>
      </x:c>
      <x:c r="L34" s="20" t="str">
        <x:f>IF(COUNTA(A34:H34)=0,"",IF(AND(K34=1,COUNTIFS($B$6:B34,B34,$K$6:K34,1)=1),1,0))</x:f>
      </x:c>
      <x:c r="M34" s="20" t="str">
        <x:f>IF(COUNTA(A34:H34)=0,"",SUMIFS('組立履歴'!$J$6:$J$15,'組立履歴'!$A$6:$A$15,C34))</x:f>
      </x:c>
      <x:c r="N34" s="18" t="str">
        <x:f>IF(COUNTA(A34:H34)=0,"",IF(J34&gt;0,"元資料の関連を修正",IF(M34&gt;0,"品質確認が必要","出荷記録あり")))</x:f>
      </x:c>
      <x:c r="O34" s="2"/>
      <x:c r="P34" s="2"/>
    </x:row>
    <x:row r="35" ht="24" customHeight="1">
      <x:c r="A35" s="6"/>
      <x:c r="B35" s="6"/>
      <x:c r="C35" s="6"/>
      <x:c r="D35" s="6"/>
      <x:c r="E35" s="6"/>
      <x:c r="F35" s="19"/>
      <x:c r="G35" s="22"/>
      <x:c r="H35" s="19"/>
      <x:c r="I35" s="20" t="str">
        <x:f>IF(COUNTA(A35:H35)=0,"",COUNTIFS('組立履歴'!$A$6:$A$15,C35))</x:f>
      </x:c>
      <x:c r="J35" s="20" t="str">
        <x:f>IF(COUNTA(A35:H35)=0,"",IF(OR(COUNTBLANK(A35:H35)&gt;0,COUNTIFS($A$6:$A$35,A35)&lt;&gt;1,I35&lt;&gt;1,COUNTIFS('組立履歴'!$A$6:$A$15,C35,'組立履歴'!$B$6:$B$15,D35,'組立履歴'!$C$6:$C$15,E35,'組立履歴'!$H$6:$H$15,0)&lt;&gt;1,NOT(ISNUMBER(F35)),IF(ISNUMBER(F35),OR(F35&lt;=0,F35&lt;&gt;INT(F35)),FALSE),NOT(ISNUMBER(G35)),IF(I35=1,OR(SUMIFS($F$6:$F$35,$C$6:$C$35,C35)&gt;INDEX('組立履歴'!$D$6:$D$15,MATCH(C35,'組立履歴'!$A$6:$A$15,0)),G35&lt;INDEX('組立履歴'!$E$6:$E$15,MATCH(C35,'組立履歴'!$A$6:$A$15,0))),FALSE)),1,0))</x:f>
      </x:c>
      <x:c r="K35" s="20" t="str">
        <x:f>IF(COUNTA(A35:H35)=0,"",IF(COUNTIFS('組立履歴'!$B$19:$B$48,C35,'組立履歴'!$C$19:$C$48,'影響範囲検索'!$B$5)&gt;0,1,0))</x:f>
      </x:c>
      <x:c r="L35" s="20" t="str">
        <x:f>IF(COUNTA(A35:H35)=0,"",IF(AND(K35=1,COUNTIFS($B$6:B35,B35,$K$6:K35,1)=1),1,0))</x:f>
      </x:c>
      <x:c r="M35" s="20" t="str">
        <x:f>IF(COUNTA(A35:H35)=0,"",SUMIFS('組立履歴'!$J$6:$J$15,'組立履歴'!$A$6:$A$15,C35))</x:f>
      </x:c>
      <x:c r="N35" s="18" t="str">
        <x:f>IF(COUNTA(A35:H35)=0,"",IF(J35&gt;0,"元資料の関連を修正",IF(M35&gt;0,"品質確認が必要","出荷記録あり")))</x:f>
      </x:c>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J6:J35">
    <x:cfRule type="cellIs" dxfId="5" priority="1" operator="greaterThan">
      <x:formula>0</x:formula>
    </x:cfRule>
  </x:conditionalFormatting>
  <x:pageMargins left="0.7" right="0.7" top="0.75" bottom="0.75" header="0.3" footer="0.3"/>
  <x:tableParts count="1">
    <x:tablePart xmlns:r="http://schemas.openxmlformats.org/officeDocument/2006/relationships" r:id="Red610b42880e4dc0"/>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5"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検証</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確認項目</x:v>
      </x:c>
      <x:c r="B5" s="16" t="str">
        <x:v>件数</x:v>
      </x:c>
      <x:c r="C5" s="17" t="str">
        <x:v>品質担当</x:v>
      </x:c>
      <x:c r="D5" s="2"/>
      <x:c r="E5" s="2"/>
      <x:c r="F5" s="2"/>
      <x:c r="G5" s="2"/>
      <x:c r="H5" s="2"/>
      <x:c r="I5" s="2"/>
      <x:c r="J5" s="2"/>
      <x:c r="K5" s="2"/>
      <x:c r="L5" s="2"/>
      <x:c r="M5" s="2"/>
      <x:c r="N5" s="2"/>
      <x:c r="O5" s="2"/>
      <x:c r="P5" s="2"/>
    </x:row>
    <x:row r="6" ht="24" customHeight="1">
      <x:c r="A6" s="2" t="str">
        <x:v>部材入力異常</x:v>
      </x:c>
      <x:c r="B6" s="2" t="n">
        <x:f>SUM('部材ロット'!H6:H25)</x:f>
        <x:v>0</x:v>
      </x:c>
      <x:c r="C6" s="2" t="str">
        <x:v>品質担当</x:v>
      </x:c>
      <x:c r="D6" s="2"/>
      <x:c r="E6" s="2"/>
      <x:c r="F6" s="2"/>
      <x:c r="G6" s="2"/>
      <x:c r="H6" s="2"/>
      <x:c r="I6" s="2"/>
      <x:c r="J6" s="2"/>
      <x:c r="K6" s="2"/>
      <x:c r="L6" s="2"/>
      <x:c r="M6" s="2"/>
      <x:c r="N6" s="2"/>
      <x:c r="O6" s="2"/>
      <x:c r="P6" s="2"/>
    </x:row>
    <x:row r="7" ht="24" customHeight="1">
      <x:c r="A7" s="2" t="str">
        <x:v>構成入力異常</x:v>
      </x:c>
      <x:c r="B7" s="2" t="n">
        <x:f>SUM('構成表'!E6:E25)</x:f>
        <x:v>0</x:v>
      </x:c>
      <x:c r="C7" s="2" t="str">
        <x:v>品質担当</x:v>
      </x:c>
      <x:c r="D7" s="2"/>
      <x:c r="E7" s="2"/>
      <x:c r="F7" s="2"/>
      <x:c r="G7" s="2"/>
      <x:c r="H7" s="2"/>
      <x:c r="I7" s="2"/>
      <x:c r="J7" s="2"/>
      <x:c r="K7" s="2"/>
      <x:c r="L7" s="2"/>
      <x:c r="M7" s="2"/>
      <x:c r="N7" s="2"/>
      <x:c r="O7" s="2"/>
      <x:c r="P7" s="2"/>
    </x:row>
    <x:row r="8" ht="24" customHeight="1">
      <x:c r="A8" s="2" t="str">
        <x:v>必須部材数量の不足</x:v>
      </x:c>
      <x:c r="B8" s="2" t="n">
        <x:f>SUM('構成表'!G6:P25)</x:f>
        <x:v>0</x:v>
      </x:c>
      <x:c r="C8" s="2" t="str">
        <x:v>品質担当</x:v>
      </x:c>
      <x:c r="D8" s="2"/>
      <x:c r="E8" s="2"/>
      <x:c r="F8" s="2"/>
      <x:c r="G8" s="2"/>
      <x:c r="H8" s="2"/>
      <x:c r="I8" s="2"/>
      <x:c r="J8" s="2"/>
      <x:c r="K8" s="2"/>
      <x:c r="L8" s="2"/>
      <x:c r="M8" s="2"/>
      <x:c r="N8" s="2"/>
      <x:c r="O8" s="2"/>
      <x:c r="P8" s="2"/>
    </x:row>
    <x:row r="9" ht="24" customHeight="1">
      <x:c r="A9" s="2" t="str">
        <x:v>組立主記録異常</x:v>
      </x:c>
      <x:c r="B9" s="2" t="n">
        <x:f>SUM('組立履歴'!H6:H15)</x:f>
        <x:v>0</x:v>
      </x:c>
      <x:c r="C9" s="2" t="str">
        <x:v>品質担当</x:v>
      </x:c>
      <x:c r="D9" s="2"/>
      <x:c r="E9" s="2"/>
      <x:c r="F9" s="2"/>
      <x:c r="G9" s="2"/>
      <x:c r="H9" s="2"/>
      <x:c r="I9" s="2"/>
      <x:c r="J9" s="2"/>
      <x:c r="K9" s="2"/>
      <x:c r="L9" s="2"/>
      <x:c r="M9" s="2"/>
      <x:c r="N9" s="2"/>
      <x:c r="O9" s="2"/>
      <x:c r="P9" s="2"/>
    </x:row>
    <x:row r="10" ht="24" customHeight="1">
      <x:c r="A10" s="2" t="str">
        <x:v>使用関連異常</x:v>
      </x:c>
      <x:c r="B10" s="2" t="n">
        <x:f>SUM('組立履歴'!I19:I48)</x:f>
        <x:v>0</x:v>
      </x:c>
      <x:c r="C10" s="2" t="str">
        <x:v>品質担当</x:v>
      </x:c>
      <x:c r="D10" s="2"/>
      <x:c r="E10" s="2"/>
      <x:c r="F10" s="2"/>
      <x:c r="G10" s="2"/>
      <x:c r="H10" s="2"/>
      <x:c r="I10" s="2"/>
      <x:c r="J10" s="2"/>
      <x:c r="K10" s="2"/>
      <x:c r="L10" s="2"/>
      <x:c r="M10" s="2"/>
      <x:c r="N10" s="2"/>
      <x:c r="O10" s="2"/>
      <x:c r="P10" s="2"/>
    </x:row>
    <x:row r="11" ht="24" customHeight="1">
      <x:c r="A11" s="2" t="str">
        <x:v>出荷関連異常</x:v>
      </x:c>
      <x:c r="B11" s="2" t="n">
        <x:f>SUM('出荷識別子'!J6:J35)</x:f>
        <x:v>0</x:v>
      </x:c>
      <x:c r="C11" s="2" t="str">
        <x:v>品質担当</x:v>
      </x:c>
      <x:c r="D11" s="2"/>
      <x:c r="E11" s="2"/>
      <x:c r="F11" s="2"/>
      <x:c r="G11" s="2"/>
      <x:c r="H11" s="2"/>
      <x:c r="I11" s="2"/>
      <x:c r="J11" s="2"/>
      <x:c r="K11" s="2"/>
      <x:c r="L11" s="2"/>
      <x:c r="M11" s="2"/>
      <x:c r="N11" s="2"/>
      <x:c r="O11" s="2"/>
      <x:c r="P11" s="2"/>
    </x:row>
    <x:row r="12" ht="24" customHeight="1">
      <x:c r="A12" s="2" t="str">
        <x:v>未入力の担当判断</x:v>
      </x:c>
      <x:c r="B12" s="2" t="n">
        <x:f>COUNTBLANK('使い方'!B5:B7)</x:f>
        <x:v>3</x:v>
      </x:c>
      <x:c r="C12" s="2" t="str">
        <x:v>品質担当</x:v>
      </x:c>
      <x:c r="D12" s="2"/>
      <x:c r="E12" s="2"/>
      <x:c r="F12" s="2"/>
      <x:c r="G12" s="2"/>
      <x:c r="H12" s="2"/>
      <x:c r="I12" s="2"/>
      <x:c r="J12" s="2"/>
      <x:c r="K12" s="2"/>
      <x:c r="L12" s="2"/>
      <x:c r="M12" s="2"/>
      <x:c r="N12" s="2"/>
      <x:c r="O12" s="2"/>
      <x:c r="P12" s="2"/>
    </x:row>
    <x:row r="13" ht="24" customHeight="1">
      <x:c r="A13" s="2" t="str">
        <x:v>数式エラー</x:v>
      </x:c>
      <x:c r="B13" s="2" t="n">
        <x:f>SUMPRODUCT(--ISERROR('部材ロット'!H6:H25))+SUMPRODUCT(--ISERROR('構成表'!E6:P25))+SUMPRODUCT(--ISERROR('組立履歴'!H6:J15))+SUMPRODUCT(--ISERROR('組立履歴'!G19:L48))+SUMPRODUCT(--ISERROR('出荷識別子'!I6:N35))+SUMPRODUCT(--ISERROR('影響範囲検索'!B7:B17))</x:f>
        <x:v>0</x:v>
      </x:c>
      <x:c r="C13" s="2" t="str">
        <x:v>品質担当</x:v>
      </x:c>
      <x:c r="D13" s="2"/>
      <x:c r="E13" s="2"/>
      <x:c r="F13" s="2"/>
      <x:c r="G13" s="2"/>
      <x:c r="H13" s="2"/>
      <x:c r="I13" s="2"/>
      <x:c r="J13" s="2"/>
      <x:c r="K13" s="2"/>
      <x:c r="L13" s="2"/>
      <x:c r="M13" s="2"/>
      <x:c r="N13" s="2"/>
      <x:c r="O13" s="2"/>
      <x:c r="P13" s="2"/>
    </x:row>
    <x:row r="14" ht="24" customHeight="1">
      <x:c r="A14" s="2"/>
      <x:c r="B14" s="2"/>
      <x:c r="C14" s="2"/>
      <x:c r="D14" s="2"/>
      <x:c r="E14" s="2"/>
      <x:c r="F14" s="2"/>
      <x:c r="G14" s="2"/>
      <x:c r="H14" s="2"/>
      <x:c r="I14" s="2"/>
      <x:c r="J14" s="2"/>
      <x:c r="K14" s="2"/>
      <x:c r="L14" s="2"/>
      <x:c r="M14" s="2"/>
      <x:c r="N14" s="2"/>
      <x:c r="O14" s="2"/>
      <x:c r="P14" s="2"/>
    </x:row>
    <x:row r="15" ht="24" customHeight="1">
      <x:c r="A15" s="2"/>
      <x:c r="B15" s="2"/>
      <x:c r="C15" s="2"/>
      <x:c r="D15" s="2"/>
      <x:c r="E15" s="2"/>
      <x:c r="F15" s="2"/>
      <x:c r="G15" s="2"/>
      <x:c r="H15" s="2"/>
      <x:c r="I15" s="2"/>
      <x:c r="J15" s="2"/>
      <x:c r="K15" s="2"/>
      <x:c r="L15" s="2"/>
      <x:c r="M15" s="2"/>
      <x:c r="N15" s="2"/>
      <x:c r="O15" s="2"/>
      <x:c r="P15" s="2"/>
    </x:row>
    <x:row r="16" ht="24" customHeight="1">
      <x:c r="A16" s="2"/>
      <x:c r="B16" s="2"/>
      <x:c r="C16" s="2"/>
      <x:c r="D16" s="2"/>
      <x:c r="E16" s="2"/>
      <x:c r="F16" s="2"/>
      <x:c r="G16" s="2"/>
      <x:c r="H16" s="2"/>
      <x:c r="I16" s="2"/>
      <x:c r="J16" s="2"/>
      <x:c r="K16" s="2"/>
      <x:c r="L16" s="2"/>
      <x:c r="M16" s="2"/>
      <x:c r="N16" s="2"/>
      <x:c r="O16" s="2"/>
      <x:c r="P16" s="2"/>
    </x:row>
    <x:row r="17" ht="24" customHeight="1">
      <x:c r="A17" s="2"/>
      <x:c r="B17" s="2"/>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24" customHeight="1">
      <x:c r="A19" s="2"/>
      <x:c r="B19" s="2"/>
      <x:c r="C19" s="2"/>
      <x:c r="D19" s="2"/>
      <x:c r="E19" s="2"/>
      <x:c r="F19" s="2"/>
      <x:c r="G19" s="2"/>
      <x:c r="H19" s="2"/>
      <x:c r="I19" s="2"/>
      <x:c r="J19" s="2"/>
      <x:c r="K19" s="2"/>
      <x:c r="L19" s="2"/>
      <x:c r="M19" s="2"/>
      <x:c r="N19" s="2"/>
      <x:c r="O19" s="2"/>
      <x:c r="P19" s="2"/>
    </x:row>
    <x:row r="20" ht="24" customHeight="1">
      <x:c r="A20" s="2"/>
      <x:c r="B20" s="2"/>
      <x:c r="C20" s="2"/>
      <x:c r="D20" s="2"/>
      <x:c r="E20" s="2"/>
      <x:c r="F20" s="2"/>
      <x:c r="G20" s="2"/>
      <x:c r="H20" s="2"/>
      <x:c r="I20" s="2"/>
      <x:c r="J20" s="2"/>
      <x:c r="K20" s="2"/>
      <x:c r="L20" s="2"/>
      <x:c r="M20" s="2"/>
      <x:c r="N20" s="2"/>
      <x:c r="O20" s="2"/>
      <x:c r="P20" s="2"/>
    </x:row>
    <x:row r="21" ht="24" customHeight="1">
      <x:c r="A21" s="2"/>
      <x:c r="B21" s="2"/>
      <x:c r="C21" s="2"/>
      <x:c r="D21" s="2"/>
      <x:c r="E21" s="2"/>
      <x:c r="F21" s="2"/>
      <x:c r="G21" s="2"/>
      <x:c r="H21" s="2"/>
      <x:c r="I21" s="2"/>
      <x:c r="J21" s="2"/>
      <x:c r="K21" s="2"/>
      <x:c r="L21" s="2"/>
      <x:c r="M21" s="2"/>
      <x:c r="N21" s="2"/>
      <x:c r="O21" s="2"/>
      <x:c r="P21" s="2"/>
    </x:row>
    <x:row r="22" ht="24" customHeight="1">
      <x:c r="A22" s="2"/>
      <x:c r="B22" s="2"/>
      <x:c r="C22" s="2"/>
      <x:c r="D22" s="2"/>
      <x:c r="E22" s="2"/>
      <x:c r="F22" s="2"/>
      <x:c r="G22" s="2"/>
      <x:c r="H22" s="2"/>
      <x:c r="I22" s="2"/>
      <x:c r="J22" s="2"/>
      <x:c r="K22" s="2"/>
      <x:c r="L22" s="2"/>
      <x:c r="M22" s="2"/>
      <x:c r="N22" s="2"/>
      <x:c r="O22" s="2"/>
      <x:c r="P22" s="2"/>
    </x:row>
    <x:row r="23" ht="24" customHeight="1">
      <x:c r="A23" s="2"/>
      <x:c r="B23" s="2"/>
      <x:c r="C23" s="2"/>
      <x:c r="D23" s="2"/>
      <x:c r="E23" s="2"/>
      <x:c r="F23" s="2"/>
      <x:c r="G23" s="2"/>
      <x:c r="H23" s="2"/>
      <x:c r="I23" s="2"/>
      <x:c r="J23" s="2"/>
      <x:c r="K23" s="2"/>
      <x:c r="L23" s="2"/>
      <x:c r="M23" s="2"/>
      <x:c r="N23" s="2"/>
      <x:c r="O23" s="2"/>
      <x:c r="P23" s="2"/>
    </x:row>
    <x:row r="24" ht="24" customHeight="1">
      <x:c r="A24" s="2"/>
      <x:c r="B24" s="2"/>
      <x:c r="C24" s="2"/>
      <x:c r="D24" s="2"/>
      <x:c r="E24" s="2"/>
      <x:c r="F24" s="2"/>
      <x:c r="G24" s="2"/>
      <x:c r="H24" s="2"/>
      <x:c r="I24" s="2"/>
      <x:c r="J24" s="2"/>
      <x:c r="K24" s="2"/>
      <x:c r="L24" s="2"/>
      <x:c r="M24" s="2"/>
      <x:c r="N24" s="2"/>
      <x:c r="O24" s="2"/>
      <x:c r="P24" s="2"/>
    </x:row>
    <x:row r="25" ht="24" customHeight="1">
      <x:c r="A25" s="2"/>
      <x:c r="B25" s="2"/>
      <x:c r="C25" s="2"/>
      <x:c r="D25" s="2"/>
      <x:c r="E25" s="2"/>
      <x:c r="F25" s="2"/>
      <x:c r="G25" s="2"/>
      <x:c r="H25" s="2"/>
      <x:c r="I25" s="2"/>
      <x:c r="J25" s="2"/>
      <x:c r="K25" s="2"/>
      <x:c r="L25" s="2"/>
      <x:c r="M25" s="2"/>
      <x:c r="N25" s="2"/>
      <x:c r="O25" s="2"/>
      <x:c r="P25" s="2"/>
    </x:row>
    <x:row r="26" ht="24" customHeight="1">
      <x:c r="A26" s="2"/>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B6:B13">
    <x:cfRule type="cellIs" dxfId="8" priority="1" operator="greaterThan">
      <x:formula>0</x:formula>
    </x:cfRule>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方法と出典</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0" customHeight="1">
      <x:c r="A5" s="5" t="str">
        <x:v>粒度と関連：部材ロット、構成行、改訂と品目の組合せ、組立主記録、使用行、出荷識別子はそれぞれ一意です。注文は分割出荷があるため繰返し可能です。</x:v>
      </x:c>
      <x:c r="B5" s="2"/>
      <x:c r="C5" s="2"/>
      <x:c r="D5" s="2"/>
      <x:c r="E5" s="2"/>
      <x:c r="F5" s="2"/>
      <x:c r="G5" s="2"/>
      <x:c r="H5" s="2"/>
      <x:c r="I5" s="2"/>
      <x:c r="J5" s="2"/>
      <x:c r="K5" s="2"/>
      <x:c r="L5" s="2"/>
      <x:c r="M5" s="2"/>
      <x:c r="N5" s="2"/>
      <x:c r="O5" s="2"/>
      <x:c r="P5" s="2"/>
    </x:row>
    <x:row r="6" ht="24" customHeight="1">
      <x:c r="A6" s="2"/>
      <x:c r="B6" s="2"/>
      <x:c r="C6" s="2"/>
      <x:c r="D6" s="2"/>
      <x:c r="E6" s="2"/>
      <x:c r="F6" s="2"/>
      <x:c r="G6" s="2"/>
      <x:c r="H6" s="2"/>
      <x:c r="I6" s="2"/>
      <x:c r="J6" s="2"/>
      <x:c r="K6" s="2"/>
      <x:c r="L6" s="2"/>
      <x:c r="M6" s="2"/>
      <x:c r="N6" s="2"/>
      <x:c r="O6" s="2"/>
      <x:c r="P6" s="2"/>
    </x:row>
    <x:row r="7" ht="24" customHeight="1">
      <x:c r="A7" s="2"/>
      <x:c r="B7" s="2"/>
      <x:c r="C7" s="2"/>
      <x:c r="D7" s="2"/>
      <x:c r="E7" s="2"/>
      <x:c r="F7" s="2"/>
      <x:c r="G7" s="2"/>
      <x:c r="H7" s="2"/>
      <x:c r="I7" s="2"/>
      <x:c r="J7" s="2"/>
      <x:c r="K7" s="2"/>
      <x:c r="L7" s="2"/>
      <x:c r="M7" s="2"/>
      <x:c r="N7" s="2"/>
      <x:c r="O7" s="2"/>
      <x:c r="P7" s="2"/>
    </x:row>
    <x:row r="8" ht="40" customHeight="1">
      <x:c r="A8" s="5" t="str">
        <x:v>部材ロットから使用行、組立主記録と贈答箱改訂を経て出荷識別子へ進みます。入力検証は元表が持ち、検証表は終端の観察だけで検索の依存先にはしません。</x:v>
      </x:c>
      <x:c r="B8" s="2"/>
      <x:c r="C8" s="2"/>
      <x:c r="D8" s="2"/>
      <x:c r="E8" s="2"/>
      <x:c r="F8" s="2"/>
      <x:c r="G8" s="2"/>
      <x:c r="H8" s="2"/>
      <x:c r="I8" s="2"/>
      <x:c r="J8" s="2"/>
      <x:c r="K8" s="2"/>
      <x:c r="L8" s="2"/>
      <x:c r="M8" s="2"/>
      <x:c r="N8" s="2"/>
      <x:c r="O8" s="2"/>
      <x:c r="P8" s="2"/>
    </x:row>
    <x:row r="9" ht="24" customHeight="1">
      <x:c r="A9" s="2"/>
      <x:c r="B9" s="2"/>
      <x:c r="C9" s="2"/>
      <x:c r="D9" s="2"/>
      <x:c r="E9" s="2"/>
      <x:c r="F9" s="2"/>
      <x:c r="G9" s="2"/>
      <x:c r="H9" s="2"/>
      <x:c r="I9" s="2"/>
      <x:c r="J9" s="2"/>
      <x:c r="K9" s="2"/>
      <x:c r="L9" s="2"/>
      <x:c r="M9" s="2"/>
      <x:c r="N9" s="2"/>
      <x:c r="O9" s="2"/>
      <x:c r="P9" s="2"/>
    </x:row>
    <x:row r="10" ht="24" customHeight="1">
      <x:c r="A10" s="2"/>
      <x:c r="B10" s="2"/>
      <x:c r="C10" s="2"/>
      <x:c r="D10" s="2"/>
      <x:c r="E10" s="2"/>
      <x:c r="F10" s="2"/>
      <x:c r="G10" s="2"/>
      <x:c r="H10" s="2"/>
      <x:c r="I10" s="2"/>
      <x:c r="J10" s="2"/>
      <x:c r="K10" s="2"/>
      <x:c r="L10" s="2"/>
      <x:c r="M10" s="2"/>
      <x:c r="N10" s="2"/>
      <x:c r="O10" s="2"/>
      <x:c r="P10" s="2"/>
    </x:row>
    <x:row r="11" ht="40" customHeight="1">
      <x:c r="A11" s="5" t="str">
        <x:v>単位は部材の個数と完成した贈答箱の組数です。必要部材は組立数量に構成数量を掛けます。構成確認は使用行そのものが抜けた必須部材も検出します。</x:v>
      </x:c>
      <x:c r="B11" s="2"/>
      <x:c r="C11" s="2"/>
      <x:c r="D11" s="2"/>
      <x:c r="E11" s="2"/>
      <x:c r="F11" s="2"/>
      <x:c r="G11" s="2"/>
      <x:c r="H11" s="2"/>
      <x:c r="I11" s="2"/>
      <x:c r="J11" s="2"/>
      <x:c r="K11" s="2"/>
      <x:c r="L11" s="2"/>
      <x:c r="M11" s="2"/>
      <x:c r="N11" s="2"/>
      <x:c r="O11" s="2"/>
      <x:c r="P11" s="2"/>
    </x:row>
    <x:row r="12" ht="24" customHeight="1">
      <x:c r="A12" s="2"/>
      <x:c r="B12" s="2"/>
      <x:c r="C12" s="2"/>
      <x:c r="D12" s="2"/>
      <x:c r="E12" s="2"/>
      <x:c r="F12" s="2"/>
      <x:c r="G12" s="2"/>
      <x:c r="H12" s="2"/>
      <x:c r="I12" s="2"/>
      <x:c r="J12" s="2"/>
      <x:c r="K12" s="2"/>
      <x:c r="L12" s="2"/>
      <x:c r="M12" s="2"/>
      <x:c r="N12" s="2"/>
      <x:c r="O12" s="2"/>
      <x:c r="P12" s="2"/>
    </x:row>
    <x:row r="13" ht="24" customHeight="1">
      <x:c r="A13" s="2"/>
      <x:c r="B13" s="2"/>
      <x:c r="C13" s="2"/>
      <x:c r="D13" s="2"/>
      <x:c r="E13" s="2"/>
      <x:c r="F13" s="2"/>
      <x:c r="G13" s="2"/>
      <x:c r="H13" s="2"/>
      <x:c r="I13" s="2"/>
      <x:c r="J13" s="2"/>
      <x:c r="K13" s="2"/>
      <x:c r="L13" s="2"/>
      <x:c r="M13" s="2"/>
      <x:c r="N13" s="2"/>
      <x:c r="O13" s="2"/>
      <x:c r="P13" s="2"/>
    </x:row>
    <x:row r="14" ht="40" customHeight="1">
      <x:c r="A14" s="5" t="str">
        <x:v>仮想事例一：AS-01、02、03はLOT-Aを四十、三十、二十組に使用し、AS-04はLOT-Bを十組に使用します。影響出荷二十、十、十五、五、十で六十組、未出荷三十組です。</x:v>
      </x:c>
      <x:c r="B14" s="2"/>
      <x:c r="C14" s="2"/>
      <x:c r="D14" s="2"/>
      <x:c r="E14" s="2"/>
      <x:c r="F14" s="2"/>
      <x:c r="G14" s="2"/>
      <x:c r="H14" s="2"/>
      <x:c r="I14" s="2"/>
      <x:c r="J14" s="2"/>
      <x:c r="K14" s="2"/>
      <x:c r="L14" s="2"/>
      <x:c r="M14" s="2"/>
      <x:c r="N14" s="2"/>
      <x:c r="O14" s="2"/>
      <x:c r="P14" s="2"/>
    </x:row>
    <x:row r="15" ht="24" customHeight="1">
      <x:c r="A15" s="2"/>
      <x:c r="B15" s="2"/>
      <x:c r="C15" s="2"/>
      <x:c r="D15" s="2"/>
      <x:c r="E15" s="2"/>
      <x:c r="F15" s="2"/>
      <x:c r="G15" s="2"/>
      <x:c r="H15" s="2"/>
      <x:c r="I15" s="2"/>
      <x:c r="J15" s="2"/>
      <x:c r="K15" s="2"/>
      <x:c r="L15" s="2"/>
      <x:c r="M15" s="2"/>
      <x:c r="N15" s="2"/>
      <x:c r="O15" s="2"/>
      <x:c r="P15" s="2"/>
    </x:row>
    <x:row r="16" ht="24" customHeight="1">
      <x:c r="A16" s="2"/>
      <x:c r="B16" s="2"/>
      <x:c r="C16" s="2"/>
      <x:c r="D16" s="2"/>
      <x:c r="E16" s="2"/>
      <x:c r="F16" s="2"/>
      <x:c r="G16" s="2"/>
      <x:c r="H16" s="2"/>
      <x:c r="I16" s="2"/>
      <x:c r="J16" s="2"/>
      <x:c r="K16" s="2"/>
      <x:c r="L16" s="2"/>
      <x:c r="M16" s="2"/>
      <x:c r="N16" s="2"/>
      <x:c r="O16" s="2"/>
      <x:c r="P16" s="2"/>
    </x:row>
    <x:row r="17" ht="40" customHeight="1">
      <x:c r="A17" s="5" t="str">
        <x:v>仮想事例二：LOT-Aは隔離中です。現場と実システムでの停止は倉庫が別途実施します。品質・法務が報告と通知を決め、支援担当は権限のある場所だけで注文を照合します。実在の個人は含みません。</x:v>
      </x:c>
      <x:c r="B17" s="2"/>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24" customHeight="1">
      <x:c r="A19" s="2"/>
      <x:c r="B19" s="2"/>
      <x:c r="C19" s="2"/>
      <x:c r="D19" s="2"/>
      <x:c r="E19" s="2"/>
      <x:c r="F19" s="2"/>
      <x:c r="G19" s="2"/>
      <x:c r="H19" s="2"/>
      <x:c r="I19" s="2"/>
      <x:c r="J19" s="2"/>
      <x:c r="K19" s="2"/>
      <x:c r="L19" s="2"/>
      <x:c r="M19" s="2"/>
      <x:c r="N19" s="2"/>
      <x:c r="O19" s="2"/>
      <x:c r="P19" s="2"/>
    </x:row>
    <x:row r="20" ht="40" customHeight="1">
      <x:c r="A20" s="5" t="str">
        <x:v>方法の参照はGS1 Global Traceability Standardの2017年8月確定第2版、1.2節、3.1〜3.3節、5.4節です。公式文書を2026-10-19確認。本書独自の識別子はGS1認証や相互運用実装を意味しません。</x:v>
      </x:c>
      <x:c r="B20" s="2"/>
      <x:c r="C20" s="2"/>
      <x:c r="D20" s="2"/>
      <x:c r="E20" s="2"/>
      <x:c r="F20" s="2"/>
      <x:c r="G20" s="2"/>
      <x:c r="H20" s="2"/>
      <x:c r="I20" s="2"/>
      <x:c r="J20" s="2"/>
      <x:c r="K20" s="2"/>
      <x:c r="L20" s="2"/>
      <x:c r="M20" s="2"/>
      <x:c r="N20" s="2"/>
      <x:c r="O20" s="2"/>
      <x:c r="P20" s="2"/>
    </x:row>
    <x:row r="21" ht="24" customHeight="1">
      <x:c r="A21" s="2"/>
      <x:c r="B21" s="2"/>
      <x:c r="C21" s="2"/>
      <x:c r="D21" s="2"/>
      <x:c r="E21" s="2"/>
      <x:c r="F21" s="2"/>
      <x:c r="G21" s="2"/>
      <x:c r="H21" s="2"/>
      <x:c r="I21" s="2"/>
      <x:c r="J21" s="2"/>
      <x:c r="K21" s="2"/>
      <x:c r="L21" s="2"/>
      <x:c r="M21" s="2"/>
      <x:c r="N21" s="2"/>
      <x:c r="O21" s="2"/>
      <x:c r="P21" s="2"/>
    </x:row>
    <x:row r="22" ht="24" customHeight="1">
      <x:c r="A22" s="2"/>
      <x:c r="B22" s="2"/>
      <x:c r="C22" s="2"/>
      <x:c r="D22" s="2"/>
      <x:c r="E22" s="2"/>
      <x:c r="F22" s="2"/>
      <x:c r="G22" s="2"/>
      <x:c r="H22" s="2"/>
      <x:c r="I22" s="2"/>
      <x:c r="J22" s="2"/>
      <x:c r="K22" s="2"/>
      <x:c r="L22" s="2"/>
      <x:c r="M22" s="2"/>
      <x:c r="N22" s="2"/>
      <x:c r="O22" s="2"/>
      <x:c r="P22" s="2"/>
    </x:row>
    <x:row r="23" ht="40" customHeight="1">
      <x:c r="A23" s="5" t="str">
        <x:v>第一版計画日2026-10-15、2027計画版、実作成と出典確認2026-10-19。年次確認2027-10-19、重大変更時は前倒しします。Giftpack編集部。</x:v>
      </x:c>
      <x:c r="B23" s="2"/>
      <x:c r="C23" s="2"/>
      <x:c r="D23" s="2"/>
      <x:c r="E23" s="2"/>
      <x:c r="F23" s="2"/>
      <x:c r="G23" s="2"/>
      <x:c r="H23" s="2"/>
      <x:c r="I23" s="2"/>
      <x:c r="J23" s="2"/>
      <x:c r="K23" s="2"/>
      <x:c r="L23" s="2"/>
      <x:c r="M23" s="2"/>
      <x:c r="N23" s="2"/>
      <x:c r="O23" s="2"/>
      <x:c r="P23" s="2"/>
    </x:row>
    <x:row r="24" ht="24" customHeight="1">
      <x:c r="A24" s="2"/>
      <x:c r="B24" s="2"/>
      <x:c r="C24" s="2"/>
      <x:c r="D24" s="2"/>
      <x:c r="E24" s="2"/>
      <x:c r="F24" s="2"/>
      <x:c r="G24" s="2"/>
      <x:c r="H24" s="2"/>
      <x:c r="I24" s="2"/>
      <x:c r="J24" s="2"/>
      <x:c r="K24" s="2"/>
      <x:c r="L24" s="2"/>
      <x:c r="M24" s="2"/>
      <x:c r="N24" s="2"/>
      <x:c r="O24" s="2"/>
      <x:c r="P24" s="2"/>
    </x:row>
    <x:row r="25" ht="24" customHeight="1">
      <x:c r="A25" s="2"/>
      <x:c r="B25" s="2"/>
      <x:c r="C25" s="2"/>
      <x:c r="D25" s="2"/>
      <x:c r="E25" s="2"/>
      <x:c r="F25" s="2"/>
      <x:c r="G25" s="2"/>
      <x:c r="H25" s="2"/>
      <x:c r="I25" s="2"/>
      <x:c r="J25" s="2"/>
      <x:c r="K25" s="2"/>
      <x:c r="L25" s="2"/>
      <x:c r="M25" s="2"/>
      <x:c r="N25" s="2"/>
      <x:c r="O25" s="2"/>
      <x:c r="P25" s="2"/>
    </x:row>
    <x:row r="26" ht="40" customHeight="1">
      <x:c r="A26" s="5" t="str">
        <x:v>使い方の品質確認欄は空欄です。危険性、法定報告、個人通知、隔離解除、法定保存期間を数式で判断しません。</x:v>
      </x:c>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68" customHeight="1">
      <x:c r="A30" s="5" t="str">
        <x:v>https://ref.gs1.org/standards/global-traceability/
https://www.recall.caa.go.jp/
消費者庁の回収情報を参照し、適用する判断と手続きは品質・法務担当が確認します。検索完成まで緊急対応を待たせません。</x:v>
      </x:c>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A5:F6"/>
    <x:mergeCell ref="A8:F9"/>
    <x:mergeCell ref="A11:F12"/>
    <x:mergeCell ref="A14:F15"/>
    <x:mergeCell ref="A17:F18"/>
    <x:mergeCell ref="A20:F21"/>
    <x:mergeCell ref="A23:F24"/>
    <x:mergeCell ref="A26:F27"/>
    <x:mergeCell ref="A30:F32"/>
  </x:mergeCells>
  <x:pageMargins left="0.7" right="0.7" top="0.75" bottom="0.75" header="0.3" footer="0.3"/>
</x:worksheet>
</file>